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defaultThemeVersion="124226"/>
  <mc:AlternateContent xmlns:mc="http://schemas.openxmlformats.org/markup-compatibility/2006">
    <mc:Choice Requires="x15">
      <x15ac:absPath xmlns:x15ac="http://schemas.microsoft.com/office/spreadsheetml/2010/11/ac" url="C:\Users\gjs\Desktop\"/>
    </mc:Choice>
  </mc:AlternateContent>
  <xr:revisionPtr revIDLastSave="0" documentId="13_ncr:1_{36A9C2D3-7D65-46D3-B8A1-76EB49AF1292}" xr6:coauthVersionLast="45" xr6:coauthVersionMax="45" xr10:uidLastSave="{00000000-0000-0000-0000-000000000000}"/>
  <bookViews>
    <workbookView xWindow="31560" yWindow="1815" windowWidth="21600" windowHeight="11385" activeTab="1"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expenses'!$A$1:$E$33</definedName>
    <definedName name="_xlnm.Print_Area" localSheetId="4">'Gifts and benefits'!$A$1:$F$37</definedName>
    <definedName name="_xlnm.Print_Area" localSheetId="2">Hospitality!$A$1:$E$30</definedName>
    <definedName name="_xlnm.Print_Area" localSheetId="0">'Summary and sign-off'!$A$1:$F$23</definedName>
    <definedName name="_xlnm.Print_Area" localSheetId="1">Travel!$A$1:$E$90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3" l="1"/>
  <c r="B59" i="1" l="1"/>
  <c r="B54" i="1" l="1"/>
  <c r="B49" i="1" l="1"/>
  <c r="B48" i="1" l="1"/>
  <c r="B42" i="1"/>
  <c r="B35" i="1" l="1"/>
  <c r="B45" i="1"/>
  <c r="B39" i="1" l="1"/>
  <c r="B30" i="1" l="1"/>
  <c r="B32" i="1"/>
  <c r="B31" i="1"/>
  <c r="D26" i="4" l="1"/>
  <c r="C27" i="3"/>
  <c r="C23" i="2"/>
  <c r="C65" i="1"/>
  <c r="C79" i="1"/>
  <c r="C22" i="1"/>
  <c r="B6" i="13" l="1"/>
  <c r="E59" i="13"/>
  <c r="C59" i="13"/>
  <c r="C28" i="4"/>
  <c r="C27" i="4"/>
  <c r="B59" i="13" l="1"/>
  <c r="B58" i="13"/>
  <c r="D58" i="13"/>
  <c r="B57" i="13"/>
  <c r="D57" i="13"/>
  <c r="D56" i="13"/>
  <c r="B56" i="13"/>
  <c r="D55" i="13"/>
  <c r="B55" i="13"/>
  <c r="D54" i="13"/>
  <c r="B54" i="13"/>
  <c r="B2" i="4"/>
  <c r="B3" i="4"/>
  <c r="B2" i="3"/>
  <c r="B3" i="3"/>
  <c r="B2" i="2"/>
  <c r="B3" i="2"/>
  <c r="B2" i="1"/>
  <c r="B3" i="1"/>
  <c r="F57" i="13" l="1"/>
  <c r="D23" i="2" s="1"/>
  <c r="F59" i="13"/>
  <c r="E26" i="4" s="1"/>
  <c r="F58" i="13"/>
  <c r="D27" i="3" s="1"/>
  <c r="F56" i="13"/>
  <c r="D79" i="1" s="1"/>
  <c r="F55" i="13"/>
  <c r="D65" i="1" s="1"/>
  <c r="F54" i="13"/>
  <c r="D22" i="1" s="1"/>
  <c r="C13" i="13"/>
  <c r="C12" i="13"/>
  <c r="C11" i="13"/>
  <c r="C16" i="13" l="1"/>
  <c r="C17" i="13"/>
  <c r="B5" i="4" l="1"/>
  <c r="B4" i="4"/>
  <c r="B5" i="3"/>
  <c r="B4" i="3"/>
  <c r="B5" i="2"/>
  <c r="B4" i="2"/>
  <c r="B5" i="1"/>
  <c r="B4" i="1"/>
  <c r="C15" i="13" l="1"/>
  <c r="F12" i="13" l="1"/>
  <c r="C26" i="4"/>
  <c r="F11" i="13" s="1"/>
  <c r="F13" i="13" l="1"/>
  <c r="B79" i="1"/>
  <c r="B17" i="13" s="1"/>
  <c r="B65" i="1"/>
  <c r="B16" i="13" s="1"/>
  <c r="B22" i="1"/>
  <c r="B15" i="13" s="1"/>
  <c r="B27" i="3" l="1"/>
  <c r="B13" i="13" s="1"/>
  <c r="B23" i="2"/>
  <c r="B12" i="13" s="1"/>
  <c r="B11" i="13" l="1"/>
  <c r="B8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68"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<sst xmlns="http://schemas.openxmlformats.org/spreadsheetml/2006/main" count="289" uniqueCount="180">
  <si>
    <t>All Other Expenses</t>
  </si>
  <si>
    <t>Total travel expenses</t>
  </si>
  <si>
    <t xml:space="preserve">Organisation Name </t>
  </si>
  <si>
    <t>Chief Executive</t>
  </si>
  <si>
    <t>International, domestic and local travel expenses</t>
  </si>
  <si>
    <t>Chief Executive Expense Disclosure</t>
  </si>
  <si>
    <t>Notes</t>
  </si>
  <si>
    <t xml:space="preserve">Notes </t>
  </si>
  <si>
    <t>* Headings on following tabs will pre populate with what you enter on this tab</t>
  </si>
  <si>
    <t>Hospitality</t>
  </si>
  <si>
    <t>Total cost will appear automatically once you put information in rows above.</t>
  </si>
  <si>
    <t>A one-off offer of something worth $25 is not included, but if the offer is made more than once a year, it should be disclosed.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</si>
  <si>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</si>
  <si>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</si>
  <si>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</si>
  <si>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</si>
  <si>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</si>
  <si>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</si>
  <si>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</si>
  <si>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</si>
  <si>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</si>
  <si>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</si>
  <si>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</si>
  <si>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</si>
  <si>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</si>
  <si>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</si>
  <si>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</si>
  <si>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</si>
  <si>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</si>
  <si>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</si>
  <si>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</si>
  <si>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</si>
  <si>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</si>
  <si>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</si>
  <si>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</si>
  <si>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</si>
  <si>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</si>
  <si>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</si>
  <si>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</si>
  <si>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</si>
  <si>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</si>
  <si>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</si>
  <si>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</si>
  <si>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Count</t>
  </si>
  <si>
    <t>GST inclusion inconsistent</t>
  </si>
  <si>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</si>
  <si>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</si>
  <si>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</si>
  <si>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</si>
  <si>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</si>
  <si>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</si>
  <si>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</si>
  <si>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</si>
  <si>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</si>
  <si>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</si>
  <si>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</si>
  <si>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</si>
  <si>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</si>
  <si>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</si>
  <si>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</si>
  <si>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</si>
  <si>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</si>
  <si>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</si>
  <si>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</si>
  <si>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</si>
  <si>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</si>
  <si>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</si>
  <si>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</si>
  <si>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</si>
  <si>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</si>
  <si>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</si>
  <si>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</si>
  <si>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</si>
  <si>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</si>
  <si>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</si>
  <si>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</si>
  <si>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</si>
  <si>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</si>
  <si>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</si>
  <si>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</si>
  <si>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</si>
  <si>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</si>
  <si>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</si>
  <si>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</si>
  <si>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</si>
  <si>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t xml:space="preserve">Total hospitality expenses </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</si>
  <si>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</si>
  <si>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</si>
  <si>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</si>
  <si>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</si>
  <si>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</si>
  <si>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</si>
  <si>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</si>
  <si>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</si>
  <si>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</si>
  <si>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</si>
  <si>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</si>
  <si>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</si>
  <si>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</si>
  <si>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</si>
  <si>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</si>
  <si>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</si>
  <si>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</si>
  <si>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</si>
  <si>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</si>
  <si>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</si>
  <si>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</si>
  <si>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</si>
  <si>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</si>
  <si>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</si>
  <si>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</si>
  <si>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</si>
  <si>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</si>
  <si>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</si>
  <si>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</si>
  <si>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</si>
  <si>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</si>
  <si>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</si>
  <si>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</si>
  <si>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Takeovers Panel</t>
  </si>
  <si>
    <t>Andrew Hudson</t>
  </si>
  <si>
    <t>Board meeting</t>
  </si>
  <si>
    <t>Auckland</t>
  </si>
  <si>
    <t>Wellington/Auckland</t>
  </si>
  <si>
    <t>Stakeholder meetings</t>
  </si>
  <si>
    <t>Airfares</t>
  </si>
  <si>
    <t>Taxi (x1)</t>
  </si>
  <si>
    <t>Wellington</t>
  </si>
  <si>
    <t>Airport parking</t>
  </si>
  <si>
    <t>Accomodation</t>
  </si>
  <si>
    <t>Meal</t>
  </si>
  <si>
    <t>coffee</t>
  </si>
  <si>
    <t xml:space="preserve">Taxi </t>
  </si>
  <si>
    <t>Auckkland</t>
  </si>
  <si>
    <t>1/7/2018-30/6/2019</t>
  </si>
  <si>
    <t>Membership - Law Society</t>
  </si>
  <si>
    <t>Membership - IOD</t>
  </si>
  <si>
    <t>other professional development costs - see travel</t>
  </si>
  <si>
    <t>Phone costs</t>
  </si>
  <si>
    <t>phone and data costs</t>
  </si>
  <si>
    <t>membership fees</t>
  </si>
  <si>
    <t>subscription</t>
  </si>
  <si>
    <t>N/a</t>
  </si>
  <si>
    <t>This disclosure has been approved by the Chairman of the Takeovers Panel</t>
  </si>
  <si>
    <t>12/8/19-13/8/19</t>
  </si>
  <si>
    <t>Asia Pacific Takeovers conference</t>
  </si>
  <si>
    <t>Meal x 2</t>
  </si>
  <si>
    <t>Taxi x2 (1 of 4 people and 1 of 2 people)</t>
  </si>
  <si>
    <t>Wellington/Bangkok</t>
  </si>
  <si>
    <t>14/10/19-15/10/19</t>
  </si>
  <si>
    <t>Taxi to airport</t>
  </si>
  <si>
    <t>Taxi home from airport</t>
  </si>
  <si>
    <t>11/9/2019 -13/09/2019</t>
  </si>
  <si>
    <t>Accomodation (3 nights)</t>
  </si>
  <si>
    <t>Bangkok</t>
  </si>
  <si>
    <t>meeting with NZX</t>
  </si>
  <si>
    <t>coffee and scone for 4</t>
  </si>
  <si>
    <t>taxi</t>
  </si>
  <si>
    <t>airport parking</t>
  </si>
  <si>
    <t>taxis (x3) (includes airport transfer for 3 people)</t>
  </si>
  <si>
    <t>Taxi (x2)</t>
  </si>
  <si>
    <t>Presentation to IOD</t>
  </si>
  <si>
    <t>Subscription - Herald (relating to year ending 30 June 2020)</t>
  </si>
  <si>
    <t>Subscription - Business Desk (relating to year ending 30 June 2020)</t>
  </si>
  <si>
    <t>17/2/20-18/2/20</t>
  </si>
  <si>
    <t>Board meeting and stakeholder meetings</t>
  </si>
  <si>
    <t>video conferencing demo</t>
  </si>
  <si>
    <t>stakeholder meeting</t>
  </si>
  <si>
    <t xml:space="preserve">coffee </t>
  </si>
  <si>
    <t>Airfares -paid in March for April meeting rebooked for August</t>
  </si>
  <si>
    <t>Accomodation - non refundable - meeting changed due to Covid-19 lockdown</t>
  </si>
  <si>
    <t>Board meeting for April</t>
  </si>
  <si>
    <t>meeting with Niche - salary banding</t>
  </si>
  <si>
    <t>1/7/2019-30/6/2020</t>
  </si>
  <si>
    <t>1/8/2019-31/7/2020</t>
  </si>
  <si>
    <t>23/5/2020-30/6/2020</t>
  </si>
  <si>
    <t>1/7/2019-30/4/2020</t>
  </si>
  <si>
    <t>thermos flask</t>
  </si>
  <si>
    <t>Nextpage</t>
  </si>
  <si>
    <t>travel home for a meeting after being required to be in the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</si>
</sst>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2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theme="3" tint="0.39997558519241921"/>
      <name val="Arial"/>
      <family val="2"/>
    </font>
    <font>
      <b/>
      <sz val="10"/>
      <color theme="8" tint="-0.249977111117893"/>
      <name val="Arial"/>
      <family val="2"/>
    </font>
  </fonts>
  <fills count="10">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10">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2">
    <xf numFmtId="0" fontId="0" fillId="0" borderId="0"/>
    <xf numFmtId="165" fontId="19" fillId="0" borderId="0" applyFont="0" applyFill="0" applyBorder="0" applyAlignment="0" applyProtection="0"/>
  </cellStyleXfs>
  <cellXfs count="155">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4"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4" fillId="0" borderId="0" xfId="0" applyFont="1" applyFill="1" applyBorder="1" applyAlignment="1" applyProtection="1">
      <alignment vertical="center" wrapText="1" readingOrder="1"/>
    </xf>
    <xf numFmtId="0" fontId="13" fillId="0" borderId="0" xfId="0" applyFont="1" applyFill="1" applyBorder="1" applyAlignment="1" applyProtection="1">
      <alignment vertical="center" wrapText="1" readingOrder="1"/>
    </xf>
    <xf numFmtId="0" fontId="16" fillId="7" borderId="0" xfId="0" applyFont="1" applyFill="1" applyBorder="1" applyAlignment="1" applyProtection="1">
      <alignment horizontal="left" vertical="center" wrapText="1"/>
    </xf>
    <xf numFmtId="0" fontId="17" fillId="0" borderId="0" xfId="0" applyFont="1" applyFill="1" applyBorder="1" applyAlignment="1" applyProtection="1">
      <alignment vertical="center" wrapText="1" readingOrder="1"/>
    </xf>
    <xf numFmtId="0" fontId="17" fillId="0" borderId="3" xfId="0" applyFont="1" applyFill="1" applyBorder="1" applyAlignment="1" applyProtection="1">
      <alignment vertical="center" wrapText="1" readingOrder="1"/>
    </xf>
    <xf numFmtId="0" fontId="24"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16" fillId="7" borderId="0" xfId="0" applyFont="1" applyFill="1" applyBorder="1" applyAlignment="1" applyProtection="1">
      <alignment vertical="center" wrapText="1"/>
    </xf>
    <xf numFmtId="0" fontId="22" fillId="0" borderId="0" xfId="0" applyFont="1" applyBorder="1" applyProtection="1"/>
    <xf numFmtId="166" fontId="21" fillId="0" borderId="0" xfId="0" applyNumberFormat="1"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0" fillId="0" borderId="0" xfId="0" applyFont="1" applyBorder="1" applyAlignment="1" applyProtection="1">
      <alignment vertical="center" wrapText="1" readingOrder="1"/>
    </xf>
    <xf numFmtId="0" fontId="16"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5" fillId="3" borderId="0" xfId="0" applyFont="1" applyFill="1" applyBorder="1" applyAlignment="1" applyProtection="1">
      <alignment vertical="center" wrapText="1" readingOrder="1"/>
    </xf>
    <xf numFmtId="0" fontId="12"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17" fillId="0" borderId="5"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center"/>
    </xf>
    <xf numFmtId="1" fontId="13" fillId="0" borderId="0" xfId="0" applyNumberFormat="1" applyFont="1" applyFill="1" applyBorder="1" applyAlignment="1" applyProtection="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0" fillId="0" borderId="0" xfId="0" applyProtection="1">
      <protection locked="0"/>
    </xf>
    <xf numFmtId="0" fontId="15" fillId="3" borderId="0" xfId="0" applyFont="1" applyFill="1" applyBorder="1" applyAlignment="1" applyProtection="1">
      <alignment vertical="center" readingOrder="1"/>
    </xf>
    <xf numFmtId="0" fontId="15" fillId="7" borderId="0" xfId="0" applyFont="1" applyFill="1" applyBorder="1" applyAlignment="1" applyProtection="1">
      <alignment horizontal="left" vertical="center" readingOrder="1"/>
    </xf>
    <xf numFmtId="166" fontId="15" fillId="7" borderId="0" xfId="0" applyNumberFormat="1" applyFont="1" applyFill="1" applyBorder="1" applyAlignment="1" applyProtection="1">
      <alignment horizontal="left" vertical="center" wrapText="1"/>
    </xf>
    <xf numFmtId="1" fontId="15" fillId="7" borderId="0" xfId="0" applyNumberFormat="1" applyFont="1" applyFill="1" applyBorder="1" applyAlignment="1" applyProtection="1">
      <alignment horizontal="center" vertical="center" wrapText="1"/>
    </xf>
    <xf numFmtId="0" fontId="26" fillId="0" borderId="0" xfId="0" applyFont="1" applyBorder="1" applyProtection="1"/>
    <xf numFmtId="166" fontId="15" fillId="8" borderId="0" xfId="0" applyNumberFormat="1" applyFont="1" applyFill="1" applyBorder="1" applyAlignment="1" applyProtection="1">
      <alignment horizontal="left" vertical="center" wrapText="1"/>
    </xf>
    <xf numFmtId="1" fontId="15"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5" fillId="3" borderId="0" xfId="0" applyNumberFormat="1" applyFont="1" applyFill="1" applyBorder="1" applyAlignment="1" applyProtection="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167" fontId="11" fillId="9" borderId="3" xfId="0" applyNumberFormat="1" applyFont="1" applyFill="1" applyBorder="1" applyAlignment="1" applyProtection="1">
      <alignment vertical="center" wrapText="1"/>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protection locked="0"/>
    </xf>
    <xf numFmtId="0" fontId="0" fillId="9" borderId="4" xfId="0" applyFont="1" applyFill="1" applyBorder="1" applyAlignment="1" applyProtection="1">
      <alignment vertical="center" wrapText="1"/>
      <protection locked="0"/>
    </xf>
    <xf numFmtId="0" fontId="0" fillId="9" borderId="5" xfId="0" applyFont="1" applyFill="1" applyBorder="1" applyAlignment="1" applyProtection="1">
      <alignment vertical="center" wrapText="1"/>
      <protection locked="0"/>
    </xf>
    <xf numFmtId="164" fontId="11" fillId="9" borderId="4" xfId="0" applyNumberFormat="1" applyFont="1" applyFill="1" applyBorder="1" applyAlignment="1" applyProtection="1">
      <alignment horizontal="right" vertical="center" wrapText="1"/>
      <protection locked="0"/>
    </xf>
    <xf numFmtId="0" fontId="0" fillId="9" borderId="4" xfId="0" applyFont="1" applyFill="1" applyBorder="1" applyAlignment="1" applyProtection="1">
      <alignment horizontal="left" vertical="center" wrapText="1"/>
      <protection locked="0"/>
    </xf>
    <xf numFmtId="0" fontId="0" fillId="9" borderId="5" xfId="0" applyFont="1" applyFill="1" applyBorder="1" applyAlignment="1" applyProtection="1">
      <alignment horizontal="left" vertical="center" wrapText="1"/>
      <protection locked="0"/>
    </xf>
    <xf numFmtId="0" fontId="11" fillId="9" borderId="4" xfId="0" applyNumberFormat="1" applyFont="1" applyFill="1" applyBorder="1" applyAlignment="1" applyProtection="1">
      <alignment horizontal="left" vertical="center" wrapText="1"/>
      <protection locked="0"/>
    </xf>
    <xf numFmtId="167" fontId="11" fillId="9" borderId="7" xfId="0" applyNumberFormat="1" applyFont="1" applyFill="1" applyBorder="1" applyAlignment="1" applyProtection="1">
      <alignment vertical="center" wrapText="1"/>
      <protection locked="0"/>
    </xf>
    <xf numFmtId="164" fontId="11" fillId="9" borderId="8" xfId="0" applyNumberFormat="1" applyFont="1" applyFill="1" applyBorder="1" applyAlignment="1" applyProtection="1">
      <alignment vertical="center" wrapText="1"/>
      <protection locked="0"/>
    </xf>
    <xf numFmtId="0" fontId="11" fillId="9" borderId="8" xfId="0" applyFont="1" applyFill="1" applyBorder="1" applyAlignment="1" applyProtection="1">
      <alignment vertical="center" wrapText="1"/>
      <protection locked="0"/>
    </xf>
    <xf numFmtId="0" fontId="11" fillId="9" borderId="9" xfId="0" applyFont="1" applyFill="1" applyBorder="1" applyAlignment="1" applyProtection="1">
      <alignment vertical="center" wrapText="1"/>
      <protection locked="0"/>
    </xf>
    <xf numFmtId="0" fontId="16" fillId="3" borderId="0" xfId="0" applyFont="1" applyFill="1" applyBorder="1" applyAlignment="1" applyProtection="1">
      <alignment vertical="center"/>
    </xf>
    <xf numFmtId="164" fontId="16"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4" fillId="3" borderId="0" xfId="0" applyFont="1" applyFill="1" applyBorder="1" applyAlignment="1" applyProtection="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Border="1" applyAlignment="1" applyProtection="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Fill="1" applyBorder="1" applyAlignment="1" applyProtection="1">
      <alignment wrapText="1"/>
    </xf>
    <xf numFmtId="0" fontId="12" fillId="0" borderId="0" xfId="0" applyFont="1" applyProtection="1"/>
    <xf numFmtId="0" fontId="27" fillId="3" borderId="0" xfId="0" applyFont="1" applyFill="1" applyBorder="1" applyAlignment="1" applyProtection="1">
      <alignment horizontal="center" vertical="center" wrapText="1"/>
    </xf>
    <xf numFmtId="0" fontId="27" fillId="3" borderId="0" xfId="0" applyFont="1" applyFill="1" applyBorder="1" applyAlignment="1" applyProtection="1">
      <alignment horizontal="center" vertical="center" wrapText="1"/>
    </xf>
    <xf numFmtId="0" fontId="27" fillId="3" borderId="0" xfId="0" applyFont="1" applyFill="1" applyBorder="1" applyAlignment="1" applyProtection="1">
      <alignment horizontal="center" vertical="center" readingOrder="1"/>
    </xf>
    <xf numFmtId="166" fontId="28" fillId="7"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readingOrder="1"/>
    </xf>
    <xf numFmtId="0" fontId="10" fillId="9" borderId="2" xfId="0" applyFont="1" applyFill="1" applyBorder="1" applyAlignment="1" applyProtection="1">
      <alignment horizontal="left" vertical="center" wrapText="1" readingOrder="1"/>
      <protection locked="0"/>
    </xf>
    <xf numFmtId="0" fontId="9" fillId="0" borderId="6" xfId="0" applyFont="1" applyBorder="1" applyAlignment="1" applyProtection="1">
      <alignment horizontal="left" vertical="center"/>
    </xf>
    <xf numFmtId="0" fontId="18" fillId="2" borderId="0" xfId="0" applyFont="1" applyFill="1" applyBorder="1" applyAlignment="1" applyProtection="1">
      <alignment horizontal="center" vertical="center"/>
    </xf>
    <xf numFmtId="0" fontId="9" fillId="9" borderId="2" xfId="0" applyFont="1" applyFill="1" applyBorder="1" applyAlignment="1" applyProtection="1">
      <alignment horizontal="left" vertical="center" wrapText="1" readingOrder="1"/>
      <protection locked="0"/>
    </xf>
    <xf numFmtId="167" fontId="10" fillId="9"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pplyProtection="1">
      <alignment horizontal="left" vertical="center" wrapText="1" readingOrder="1"/>
    </xf>
    <xf numFmtId="0" fontId="27" fillId="3" borderId="0"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16"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28" fillId="7" borderId="0" xfId="0" applyFont="1" applyFill="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76"/>
  <sheetViews>
    <sheetView zoomScaleNormal="100" workbookViewId="0">
      <selection activeCell="G13" sqref="G13"/>
    </sheetView>
  </sheetViews>
  <sheetFormatPr defaultColWidth="0" defaultRowHeight="12.75" zeroHeight="1" x14ac:dyDescent="0.2"/>
  <cols>
    <col min="1" max="1" width="35.7109375" style="17" customWidth="1"/>
    <col min="2" max="2" width="21.5703125" style="17" customWidth="1"/>
    <col min="3" max="3" width="33.5703125" style="17" customWidth="1"/>
    <col min="4" max="4" width="4.42578125" style="17" customWidth="1"/>
    <col min="5" max="5" width="29" style="17" customWidth="1"/>
    <col min="6" max="6" width="19" style="17" customWidth="1"/>
    <col min="7" max="7" width="42" style="17" customWidth="1"/>
    <col min="8" max="11" width="9.140625" style="17" hidden="1" customWidth="1"/>
    <col min="12" max="16384" width="9.140625" style="17" hidden="1"/>
  </cols>
  <sheetData>
    <row r="1" spans="1:11" ht="26.25" customHeight="1" x14ac:dyDescent="0.2">
      <c r="A1" s="137" t="s">
        <v>64</v>
      </c>
      <c r="B1" s="137"/>
      <c r="C1" s="137"/>
      <c r="D1" s="137"/>
      <c r="E1" s="137"/>
      <c r="F1" s="137"/>
      <c r="G1" s="48"/>
      <c r="H1" s="48"/>
      <c r="I1" s="48"/>
      <c r="J1" s="48"/>
      <c r="K1" s="48"/>
    </row>
    <row r="2" spans="1:11" ht="21" customHeight="1" x14ac:dyDescent="0.2">
      <c r="A2" s="4" t="s">
        <v>2</v>
      </c>
      <c r="B2" s="138" t="s">
        <v>119</v>
      </c>
      <c r="C2" s="138"/>
      <c r="D2" s="138"/>
      <c r="E2" s="138"/>
      <c r="F2" s="138"/>
      <c r="G2" s="48"/>
      <c r="H2" s="48"/>
      <c r="I2" s="48"/>
      <c r="J2" s="48"/>
      <c r="K2" s="48"/>
    </row>
    <row r="3" spans="1:11" ht="21" customHeight="1" x14ac:dyDescent="0.2">
      <c r="A3" s="4" t="s">
        <v>65</v>
      </c>
      <c r="B3" s="138" t="s">
        <v>120</v>
      </c>
      <c r="C3" s="138"/>
      <c r="D3" s="138"/>
      <c r="E3" s="138"/>
      <c r="F3" s="138"/>
      <c r="G3" s="48"/>
      <c r="H3" s="48"/>
      <c r="I3" s="48"/>
      <c r="J3" s="48"/>
      <c r="K3" s="48"/>
    </row>
    <row r="4" spans="1:11" ht="21" customHeight="1" x14ac:dyDescent="0.2">
      <c r="A4" s="4" t="s">
        <v>48</v>
      </c>
      <c r="B4" s="139">
        <v>43647</v>
      </c>
      <c r="C4" s="139"/>
      <c r="D4" s="139"/>
      <c r="E4" s="139"/>
      <c r="F4" s="139"/>
      <c r="G4" s="48"/>
      <c r="H4" s="48"/>
      <c r="I4" s="48"/>
      <c r="J4" s="48"/>
      <c r="K4" s="48"/>
    </row>
    <row r="5" spans="1:11" ht="21" customHeight="1" x14ac:dyDescent="0.2">
      <c r="A5" s="4" t="s">
        <v>49</v>
      </c>
      <c r="B5" s="139">
        <v>44012</v>
      </c>
      <c r="C5" s="139"/>
      <c r="D5" s="139"/>
      <c r="E5" s="139"/>
      <c r="F5" s="139"/>
      <c r="G5" s="48"/>
      <c r="H5" s="48"/>
      <c r="I5" s="48"/>
      <c r="J5" s="48"/>
      <c r="K5" s="48"/>
    </row>
    <row r="6" spans="1:11" ht="21" customHeight="1" x14ac:dyDescent="0.2">
      <c r="A6" s="4" t="s">
        <v>69</v>
      </c>
      <c r="B6" s="136" t="str">
        <f>IF(AND(Travel!B7&lt;&gt;A30,Hospitality!B7&lt;&gt;A30,'All other expenses'!B7&lt;&gt;A30,'Gifts and benefits'!B7&lt;&gt;A30),A31,IF(AND(Travel!B7=A30,Hospitality!B7=A30,'All other expenses'!B7=A30,'Gifts and benefits'!B7=A30),A33,A32))</f>
        <v>Data and totals checked on all sheets</v>
      </c>
      <c r="C6" s="136"/>
      <c r="D6" s="136"/>
      <c r="E6" s="136"/>
      <c r="F6" s="136"/>
      <c r="G6" s="36"/>
      <c r="H6" s="48"/>
      <c r="I6" s="48"/>
      <c r="J6" s="48"/>
      <c r="K6" s="48"/>
    </row>
    <row r="7" spans="1:11" ht="21" customHeight="1" x14ac:dyDescent="0.2">
      <c r="A7" s="4" t="s">
        <v>86</v>
      </c>
      <c r="B7" s="135" t="s">
        <v>38</v>
      </c>
      <c r="C7" s="135"/>
      <c r="D7" s="135"/>
      <c r="E7" s="135"/>
      <c r="F7" s="135"/>
      <c r="G7" s="36"/>
      <c r="H7" s="48"/>
      <c r="I7" s="48"/>
      <c r="J7" s="48"/>
      <c r="K7" s="48"/>
    </row>
    <row r="8" spans="1:11" ht="21" customHeight="1" x14ac:dyDescent="0.2">
      <c r="A8" s="4" t="s">
        <v>66</v>
      </c>
      <c r="B8" s="135" t="s">
        <v>143</v>
      </c>
      <c r="C8" s="135"/>
      <c r="D8" s="135"/>
      <c r="E8" s="135"/>
      <c r="F8" s="135"/>
      <c r="G8" s="36"/>
      <c r="H8" s="48"/>
      <c r="I8" s="48"/>
      <c r="J8" s="48"/>
      <c r="K8" s="48"/>
    </row>
    <row r="9" spans="1:11" ht="66.75" customHeight="1" x14ac:dyDescent="0.2">
      <c r="A9" s="134" t="s">
        <v>82</v>
      </c>
      <c r="B9" s="134"/>
      <c r="C9" s="134"/>
      <c r="D9" s="134"/>
      <c r="E9" s="134"/>
      <c r="F9" s="134"/>
      <c r="G9" s="36"/>
      <c r="H9" s="48"/>
      <c r="I9" s="48"/>
      <c r="J9" s="48"/>
      <c r="K9" s="48"/>
    </row>
    <row r="10" spans="1:11" s="129" customFormat="1" ht="36" customHeight="1" x14ac:dyDescent="0.2">
      <c r="A10" s="123" t="s">
        <v>32</v>
      </c>
      <c r="B10" s="124" t="s">
        <v>15</v>
      </c>
      <c r="C10" s="124" t="s">
        <v>40</v>
      </c>
      <c r="D10" s="125"/>
      <c r="E10" s="126" t="s">
        <v>31</v>
      </c>
      <c r="F10" s="127" t="s">
        <v>43</v>
      </c>
      <c r="G10" s="128"/>
      <c r="H10" s="128"/>
      <c r="I10" s="128"/>
      <c r="J10" s="128"/>
      <c r="K10" s="128"/>
    </row>
    <row r="11" spans="1:11" ht="27.75" customHeight="1" x14ac:dyDescent="0.2">
      <c r="A11" s="11" t="s">
        <v>53</v>
      </c>
      <c r="B11" s="80">
        <f>B15+B16+B17</f>
        <v>9347.989999999998</v>
      </c>
      <c r="C11" s="87" t="str">
        <f>IF(Travel!B6="",A34,Travel!B6)</f>
        <v>Figures exclude GST</v>
      </c>
      <c r="D11" s="8"/>
      <c r="E11" s="11" t="s">
        <v>61</v>
      </c>
      <c r="F11" s="58">
        <f>'Gifts and benefits'!C26</f>
        <v>1</v>
      </c>
      <c r="G11" s="49"/>
      <c r="H11" s="49"/>
      <c r="I11" s="49"/>
      <c r="J11" s="49"/>
      <c r="K11" s="49"/>
    </row>
    <row r="12" spans="1:11" ht="27.75" customHeight="1" x14ac:dyDescent="0.2">
      <c r="A12" s="11" t="s">
        <v>9</v>
      </c>
      <c r="B12" s="80">
        <f>Hospitality!B23</f>
        <v>57.56</v>
      </c>
      <c r="C12" s="87" t="str">
        <f>IF(Hospitality!B6="",A34,Hospitality!B6)</f>
        <v>Figures exclude GST</v>
      </c>
      <c r="D12" s="8"/>
      <c r="E12" s="11" t="s">
        <v>62</v>
      </c>
      <c r="F12" s="58">
        <f>'Gifts and benefits'!C27</f>
        <v>1</v>
      </c>
      <c r="G12" s="49"/>
      <c r="H12" s="49"/>
      <c r="I12" s="49"/>
      <c r="J12" s="49"/>
      <c r="K12" s="49"/>
    </row>
    <row r="13" spans="1:11" ht="27.75" customHeight="1" x14ac:dyDescent="0.2">
      <c r="A13" s="11" t="s">
        <v>14</v>
      </c>
      <c r="B13" s="80">
        <f>'All other expenses'!B27</f>
        <v>2526.89</v>
      </c>
      <c r="C13" s="87" t="str">
        <f>IF('All other expenses'!B6="",A34,'All other expenses'!B6)</f>
        <v>Figures exclude GST</v>
      </c>
      <c r="D13" s="8"/>
      <c r="E13" s="11" t="s">
        <v>63</v>
      </c>
      <c r="F13" s="58">
        <f>'Gifts and benefits'!C28</f>
        <v>0</v>
      </c>
      <c r="G13" s="48"/>
      <c r="H13" s="48"/>
      <c r="I13" s="48"/>
      <c r="J13" s="48"/>
      <c r="K13" s="48"/>
    </row>
    <row r="14" spans="1:11" ht="12.75" customHeight="1" x14ac:dyDescent="0.2">
      <c r="A14" s="10"/>
      <c r="B14" s="81"/>
      <c r="C14" s="88"/>
      <c r="D14" s="59"/>
      <c r="E14" s="8"/>
      <c r="F14" s="60"/>
      <c r="G14" s="28"/>
      <c r="H14" s="28"/>
      <c r="I14" s="28"/>
      <c r="J14" s="28"/>
      <c r="K14" s="28"/>
    </row>
    <row r="15" spans="1:11" ht="27.75" customHeight="1" x14ac:dyDescent="0.2">
      <c r="A15" s="12" t="s">
        <v>29</v>
      </c>
      <c r="B15" s="82">
        <f>Travel!B22</f>
        <v>4675.09</v>
      </c>
      <c r="C15" s="89" t="str">
        <f>C11</f>
        <v>Figures exclude GST</v>
      </c>
      <c r="D15" s="8"/>
      <c r="E15" s="8"/>
      <c r="F15" s="60"/>
      <c r="G15" s="48"/>
      <c r="H15" s="48"/>
      <c r="I15" s="48"/>
      <c r="J15" s="48"/>
      <c r="K15" s="48"/>
    </row>
    <row r="16" spans="1:11" ht="27.75" customHeight="1" x14ac:dyDescent="0.2">
      <c r="A16" s="12" t="s">
        <v>57</v>
      </c>
      <c r="B16" s="82">
        <f>Travel!B65</f>
        <v>4639.1899999999996</v>
      </c>
      <c r="C16" s="89" t="str">
        <f>C11</f>
        <v>Figures exclude GST</v>
      </c>
      <c r="D16" s="61"/>
      <c r="E16" s="8"/>
      <c r="F16" s="62"/>
      <c r="G16" s="48"/>
      <c r="H16" s="48"/>
      <c r="I16" s="48"/>
      <c r="J16" s="48"/>
      <c r="K16" s="48"/>
    </row>
    <row r="17" spans="1:11" ht="27.75" customHeight="1" x14ac:dyDescent="0.2">
      <c r="A17" s="12" t="s">
        <v>30</v>
      </c>
      <c r="B17" s="82">
        <f>Travel!B79</f>
        <v>33.71</v>
      </c>
      <c r="C17" s="89" t="str">
        <f>C11</f>
        <v>Figures exclude GST</v>
      </c>
      <c r="D17" s="8"/>
      <c r="E17" s="8"/>
      <c r="F17" s="62"/>
      <c r="G17" s="48"/>
      <c r="H17" s="48"/>
      <c r="I17" s="48"/>
      <c r="J17" s="48"/>
      <c r="K17" s="48"/>
    </row>
    <row r="18" spans="1:11" ht="27.75" customHeight="1" x14ac:dyDescent="0.2">
      <c r="A18" s="29"/>
      <c r="B18" s="24"/>
      <c r="C18" s="29"/>
      <c r="D18" s="7"/>
      <c r="E18" s="7"/>
      <c r="F18" s="63"/>
      <c r="G18" s="64"/>
      <c r="H18" s="64"/>
      <c r="I18" s="64"/>
      <c r="J18" s="64"/>
      <c r="K18" s="64"/>
    </row>
    <row r="19" spans="1:11" x14ac:dyDescent="0.2">
      <c r="A19" s="54" t="s">
        <v>7</v>
      </c>
      <c r="B19" s="27"/>
      <c r="C19" s="28"/>
      <c r="D19" s="29"/>
      <c r="E19" s="29"/>
      <c r="F19" s="29"/>
      <c r="G19" s="29"/>
      <c r="H19" s="29"/>
      <c r="I19" s="29"/>
      <c r="J19" s="29"/>
      <c r="K19" s="29"/>
    </row>
    <row r="20" spans="1:11" x14ac:dyDescent="0.2">
      <c r="A20" s="25" t="s">
        <v>8</v>
      </c>
      <c r="B20" s="55"/>
      <c r="C20" s="55"/>
      <c r="D20" s="28"/>
      <c r="E20" s="28"/>
      <c r="F20" s="28"/>
      <c r="G20" s="29"/>
      <c r="H20" s="29"/>
      <c r="I20" s="29"/>
      <c r="J20" s="29"/>
      <c r="K20" s="29"/>
    </row>
    <row r="21" spans="1:11" ht="12.6" customHeight="1" x14ac:dyDescent="0.2">
      <c r="A21" s="25" t="s">
        <v>41</v>
      </c>
      <c r="B21" s="55"/>
      <c r="C21" s="55"/>
      <c r="D21" s="22"/>
      <c r="E21" s="29"/>
      <c r="F21" s="29"/>
      <c r="G21" s="29"/>
      <c r="H21" s="29"/>
      <c r="I21" s="29"/>
      <c r="J21" s="29"/>
      <c r="K21" s="29"/>
    </row>
    <row r="22" spans="1:11" ht="12.6" customHeight="1" x14ac:dyDescent="0.2">
      <c r="A22" s="25" t="s">
        <v>50</v>
      </c>
      <c r="B22" s="55"/>
      <c r="C22" s="55"/>
      <c r="D22" s="22"/>
      <c r="E22" s="29"/>
      <c r="F22" s="29"/>
      <c r="G22" s="29"/>
      <c r="H22" s="29"/>
      <c r="I22" s="29"/>
      <c r="J22" s="29"/>
      <c r="K22" s="29"/>
    </row>
    <row r="23" spans="1:11" ht="12.6" customHeight="1" x14ac:dyDescent="0.2">
      <c r="A23" s="25" t="s">
        <v>67</v>
      </c>
      <c r="B23" s="55"/>
      <c r="C23" s="55"/>
      <c r="D23" s="22"/>
      <c r="E23" s="29"/>
      <c r="F23" s="29"/>
      <c r="G23" s="29"/>
      <c r="H23" s="29"/>
      <c r="I23" s="29"/>
      <c r="J23" s="29"/>
      <c r="K23" s="29"/>
    </row>
    <row r="24" spans="1:11" x14ac:dyDescent="0.2">
      <c r="A24" s="42"/>
      <c r="B24" s="29"/>
      <c r="C24" s="29"/>
      <c r="D24" s="29"/>
      <c r="E24" s="29"/>
      <c r="F24" s="48"/>
      <c r="G24" s="48"/>
      <c r="H24" s="48"/>
      <c r="I24" s="48"/>
      <c r="J24" s="48"/>
      <c r="K24" s="48"/>
    </row>
    <row r="25" spans="1:11" hidden="1" x14ac:dyDescent="0.2">
      <c r="A25" s="15" t="s">
        <v>94</v>
      </c>
      <c r="B25" s="16"/>
      <c r="C25" s="16"/>
      <c r="D25" s="16"/>
      <c r="E25" s="16"/>
      <c r="F25" s="16"/>
      <c r="G25" s="48"/>
      <c r="H25" s="48"/>
      <c r="I25" s="48"/>
      <c r="J25" s="48"/>
      <c r="K25" s="48"/>
    </row>
    <row r="26" spans="1:11" ht="12.75" hidden="1" customHeight="1" x14ac:dyDescent="0.2">
      <c r="A26" s="14" t="s">
        <v>108</v>
      </c>
      <c r="B26" s="6"/>
      <c r="C26" s="6"/>
      <c r="D26" s="14"/>
      <c r="E26" s="14"/>
      <c r="F26" s="14"/>
      <c r="G26" s="48"/>
      <c r="H26" s="48"/>
      <c r="I26" s="48"/>
      <c r="J26" s="48"/>
      <c r="K26" s="48"/>
    </row>
    <row r="27" spans="1:11" hidden="1" x14ac:dyDescent="0.2">
      <c r="A27" s="13" t="s">
        <v>39</v>
      </c>
      <c r="B27" s="13"/>
      <c r="C27" s="13"/>
      <c r="D27" s="13"/>
      <c r="E27" s="13"/>
      <c r="F27" s="13"/>
      <c r="G27" s="48"/>
      <c r="H27" s="48"/>
      <c r="I27" s="48"/>
      <c r="J27" s="48"/>
      <c r="K27" s="48"/>
    </row>
    <row r="28" spans="1:11" hidden="1" x14ac:dyDescent="0.2">
      <c r="A28" s="13" t="s">
        <v>12</v>
      </c>
      <c r="B28" s="13"/>
      <c r="C28" s="13"/>
      <c r="D28" s="13"/>
      <c r="E28" s="13"/>
      <c r="F28" s="13"/>
      <c r="G28" s="48"/>
      <c r="H28" s="48"/>
      <c r="I28" s="48"/>
      <c r="J28" s="48"/>
      <c r="K28" s="48"/>
    </row>
    <row r="29" spans="1:11" hidden="1" x14ac:dyDescent="0.2">
      <c r="A29" s="14" t="s">
        <v>79</v>
      </c>
      <c r="B29" s="14"/>
      <c r="C29" s="14"/>
      <c r="D29" s="14"/>
      <c r="E29" s="14"/>
      <c r="F29" s="14"/>
      <c r="G29" s="48"/>
      <c r="H29" s="48"/>
      <c r="I29" s="48"/>
      <c r="J29" s="48"/>
      <c r="K29" s="48"/>
    </row>
    <row r="30" spans="1:11" hidden="1" x14ac:dyDescent="0.2">
      <c r="A30" s="14" t="s">
        <v>80</v>
      </c>
      <c r="B30" s="14"/>
      <c r="C30" s="14"/>
      <c r="D30" s="14"/>
      <c r="E30" s="14"/>
      <c r="F30" s="14"/>
      <c r="G30" s="48"/>
      <c r="H30" s="48"/>
      <c r="I30" s="48"/>
      <c r="J30" s="48"/>
      <c r="K30" s="48"/>
    </row>
    <row r="31" spans="1:11" hidden="1" x14ac:dyDescent="0.2">
      <c r="A31" s="13" t="s">
        <v>71</v>
      </c>
      <c r="B31" s="13"/>
      <c r="C31" s="13"/>
      <c r="D31" s="13"/>
      <c r="E31" s="13"/>
      <c r="F31" s="13"/>
      <c r="G31" s="48"/>
      <c r="H31" s="48"/>
      <c r="I31" s="48"/>
      <c r="J31" s="48"/>
      <c r="K31" s="48"/>
    </row>
    <row r="32" spans="1:11" hidden="1" x14ac:dyDescent="0.2">
      <c r="A32" s="13" t="s">
        <v>72</v>
      </c>
      <c r="B32" s="13"/>
      <c r="C32" s="13"/>
      <c r="D32" s="13"/>
      <c r="E32" s="13"/>
      <c r="F32" s="13"/>
      <c r="G32" s="48"/>
      <c r="H32" s="48"/>
      <c r="I32" s="48"/>
      <c r="J32" s="48"/>
      <c r="K32" s="48"/>
    </row>
    <row r="33" spans="1:11" hidden="1" x14ac:dyDescent="0.2">
      <c r="A33" s="13" t="s">
        <v>70</v>
      </c>
      <c r="B33" s="13"/>
      <c r="C33" s="13"/>
      <c r="D33" s="13"/>
      <c r="E33" s="13"/>
      <c r="F33" s="13"/>
      <c r="G33" s="48"/>
      <c r="H33" s="48"/>
      <c r="I33" s="48"/>
      <c r="J33" s="48"/>
      <c r="K33" s="48"/>
    </row>
    <row r="34" spans="1:11" hidden="1" x14ac:dyDescent="0.2">
      <c r="A34" s="14" t="s">
        <v>42</v>
      </c>
      <c r="B34" s="14"/>
      <c r="C34" s="14"/>
      <c r="D34" s="14"/>
      <c r="E34" s="14"/>
      <c r="F34" s="14"/>
      <c r="G34" s="48"/>
      <c r="H34" s="48"/>
      <c r="I34" s="48"/>
      <c r="J34" s="48"/>
      <c r="K34" s="48"/>
    </row>
    <row r="35" spans="1:11" hidden="1" x14ac:dyDescent="0.2">
      <c r="A35" s="14" t="s">
        <v>44</v>
      </c>
      <c r="B35" s="14"/>
      <c r="C35" s="14"/>
      <c r="D35" s="14"/>
      <c r="E35" s="14"/>
      <c r="F35" s="14"/>
      <c r="G35" s="48"/>
      <c r="H35" s="48"/>
      <c r="I35" s="48"/>
      <c r="J35" s="48"/>
      <c r="K35" s="48"/>
    </row>
    <row r="36" spans="1:11" hidden="1" x14ac:dyDescent="0.2">
      <c r="A36" s="85" t="s">
        <v>60</v>
      </c>
      <c r="B36" s="84"/>
      <c r="C36" s="84"/>
      <c r="D36" s="84"/>
      <c r="E36" s="84"/>
      <c r="F36" s="84"/>
      <c r="G36" s="48"/>
      <c r="H36" s="48"/>
      <c r="I36" s="48"/>
      <c r="J36" s="48"/>
      <c r="K36" s="48"/>
    </row>
    <row r="37" spans="1:11" hidden="1" x14ac:dyDescent="0.2">
      <c r="A37" s="85" t="s">
        <v>38</v>
      </c>
      <c r="B37" s="84"/>
      <c r="C37" s="84"/>
      <c r="D37" s="84"/>
      <c r="E37" s="84"/>
      <c r="F37" s="84"/>
      <c r="G37" s="48"/>
      <c r="H37" s="48"/>
      <c r="I37" s="48"/>
      <c r="J37" s="48"/>
      <c r="K37" s="48"/>
    </row>
    <row r="38" spans="1:11" hidden="1" x14ac:dyDescent="0.2">
      <c r="A38" s="65" t="s">
        <v>22</v>
      </c>
      <c r="B38" s="5"/>
      <c r="C38" s="5"/>
      <c r="D38" s="5"/>
      <c r="E38" s="5"/>
      <c r="F38" s="5"/>
      <c r="G38" s="48"/>
      <c r="H38" s="48"/>
      <c r="I38" s="48"/>
      <c r="J38" s="48"/>
      <c r="K38" s="48"/>
    </row>
    <row r="39" spans="1:11" hidden="1" x14ac:dyDescent="0.2">
      <c r="A39" s="66" t="s">
        <v>23</v>
      </c>
      <c r="B39" s="5"/>
      <c r="C39" s="5"/>
      <c r="D39" s="5"/>
      <c r="E39" s="5"/>
      <c r="F39" s="5"/>
      <c r="G39" s="48"/>
      <c r="H39" s="48"/>
      <c r="I39" s="48"/>
      <c r="J39" s="48"/>
      <c r="K39" s="48"/>
    </row>
    <row r="40" spans="1:11" hidden="1" x14ac:dyDescent="0.2">
      <c r="A40" s="66" t="s">
        <v>25</v>
      </c>
      <c r="B40" s="5"/>
      <c r="C40" s="5"/>
      <c r="D40" s="5"/>
      <c r="E40" s="5"/>
      <c r="F40" s="5"/>
      <c r="G40" s="48"/>
      <c r="H40" s="48"/>
      <c r="I40" s="48"/>
      <c r="J40" s="48"/>
      <c r="K40" s="48"/>
    </row>
    <row r="41" spans="1:11" hidden="1" x14ac:dyDescent="0.2">
      <c r="A41" s="66" t="s">
        <v>24</v>
      </c>
      <c r="B41" s="5"/>
      <c r="C41" s="5"/>
      <c r="D41" s="5"/>
      <c r="E41" s="5"/>
      <c r="F41" s="5"/>
      <c r="G41" s="48"/>
      <c r="H41" s="48"/>
      <c r="I41" s="48"/>
      <c r="J41" s="48"/>
      <c r="K41" s="48"/>
    </row>
    <row r="42" spans="1:11" hidden="1" x14ac:dyDescent="0.2">
      <c r="A42" s="66" t="s">
        <v>26</v>
      </c>
      <c r="B42" s="5"/>
      <c r="C42" s="5"/>
      <c r="D42" s="5"/>
      <c r="E42" s="5"/>
      <c r="F42" s="5"/>
      <c r="G42" s="48"/>
      <c r="H42" s="48"/>
      <c r="I42" s="48"/>
      <c r="J42" s="48"/>
      <c r="K42" s="48"/>
    </row>
    <row r="43" spans="1:11" hidden="1" x14ac:dyDescent="0.2">
      <c r="A43" s="66" t="s">
        <v>27</v>
      </c>
      <c r="B43" s="5"/>
      <c r="C43" s="5"/>
      <c r="D43" s="5"/>
      <c r="E43" s="5"/>
      <c r="F43" s="5"/>
      <c r="G43" s="48"/>
      <c r="H43" s="48"/>
      <c r="I43" s="48"/>
      <c r="J43" s="48"/>
      <c r="K43" s="48"/>
    </row>
    <row r="44" spans="1:11" hidden="1" x14ac:dyDescent="0.2">
      <c r="A44" s="86" t="s">
        <v>20</v>
      </c>
      <c r="B44" s="84"/>
      <c r="C44" s="84"/>
      <c r="D44" s="84"/>
      <c r="E44" s="84"/>
      <c r="F44" s="84"/>
      <c r="G44" s="48"/>
      <c r="H44" s="48"/>
      <c r="I44" s="48"/>
      <c r="J44" s="48"/>
      <c r="K44" s="48"/>
    </row>
    <row r="45" spans="1:11" hidden="1" x14ac:dyDescent="0.2">
      <c r="A45" s="84" t="s">
        <v>18</v>
      </c>
      <c r="B45" s="84"/>
      <c r="C45" s="84"/>
      <c r="D45" s="84"/>
      <c r="E45" s="84"/>
      <c r="F45" s="84"/>
      <c r="G45" s="48"/>
      <c r="H45" s="48"/>
      <c r="I45" s="48"/>
      <c r="J45" s="48"/>
      <c r="K45" s="48"/>
    </row>
    <row r="46" spans="1:11" hidden="1" x14ac:dyDescent="0.2">
      <c r="A46" s="67">
        <v>-20000</v>
      </c>
      <c r="B46" s="5"/>
      <c r="C46" s="5"/>
      <c r="D46" s="5"/>
      <c r="E46" s="5"/>
      <c r="F46" s="5"/>
      <c r="G46" s="48"/>
      <c r="H46" s="48"/>
      <c r="I46" s="48"/>
      <c r="J46" s="48"/>
      <c r="K46" s="48"/>
    </row>
    <row r="47" spans="1:11" ht="25.5" hidden="1" x14ac:dyDescent="0.2">
      <c r="A47" s="117" t="s">
        <v>91</v>
      </c>
      <c r="B47" s="84"/>
      <c r="C47" s="84"/>
      <c r="D47" s="84"/>
      <c r="E47" s="84"/>
      <c r="F47" s="84"/>
      <c r="G47" s="48"/>
      <c r="H47" s="48"/>
      <c r="I47" s="48"/>
      <c r="J47" s="48"/>
      <c r="K47" s="48"/>
    </row>
    <row r="48" spans="1:11" ht="25.5" hidden="1" x14ac:dyDescent="0.2">
      <c r="A48" s="117" t="s">
        <v>90</v>
      </c>
      <c r="B48" s="84"/>
      <c r="C48" s="84"/>
      <c r="D48" s="84"/>
      <c r="E48" s="84"/>
      <c r="F48" s="84"/>
      <c r="G48" s="48"/>
      <c r="H48" s="48"/>
      <c r="I48" s="48"/>
      <c r="J48" s="48"/>
      <c r="K48" s="48"/>
    </row>
    <row r="49" spans="1:11" ht="25.5" hidden="1" x14ac:dyDescent="0.2">
      <c r="A49" s="118" t="s">
        <v>92</v>
      </c>
      <c r="B49" s="5"/>
      <c r="C49" s="5"/>
      <c r="D49" s="5"/>
      <c r="E49" s="5"/>
      <c r="F49" s="5"/>
      <c r="G49" s="48"/>
      <c r="H49" s="48"/>
      <c r="I49" s="48"/>
      <c r="J49" s="48"/>
      <c r="K49" s="48"/>
    </row>
    <row r="50" spans="1:11" ht="25.5" hidden="1" x14ac:dyDescent="0.2">
      <c r="A50" s="118" t="s">
        <v>77</v>
      </c>
      <c r="B50" s="5"/>
      <c r="C50" s="5"/>
      <c r="D50" s="5"/>
      <c r="E50" s="5"/>
      <c r="F50" s="5"/>
      <c r="G50" s="48"/>
      <c r="H50" s="48"/>
      <c r="I50" s="48"/>
      <c r="J50" s="48"/>
      <c r="K50" s="48"/>
    </row>
    <row r="51" spans="1:11" ht="38.25" hidden="1" x14ac:dyDescent="0.2">
      <c r="A51" s="118" t="s">
        <v>78</v>
      </c>
      <c r="B51" s="108"/>
      <c r="C51" s="108"/>
      <c r="D51" s="116"/>
      <c r="E51" s="68"/>
      <c r="F51" s="68"/>
      <c r="G51" s="48"/>
      <c r="H51" s="48"/>
      <c r="I51" s="48"/>
      <c r="J51" s="48"/>
      <c r="K51" s="48"/>
    </row>
    <row r="52" spans="1:11" hidden="1" x14ac:dyDescent="0.2">
      <c r="A52" s="113" t="s">
        <v>81</v>
      </c>
      <c r="B52" s="114"/>
      <c r="C52" s="114"/>
      <c r="D52" s="107"/>
      <c r="E52" s="69"/>
      <c r="F52" s="69" t="b">
        <v>1</v>
      </c>
      <c r="G52" s="48"/>
      <c r="H52" s="48"/>
      <c r="I52" s="48"/>
      <c r="J52" s="48"/>
      <c r="K52" s="48"/>
    </row>
    <row r="53" spans="1:11" hidden="1" x14ac:dyDescent="0.2">
      <c r="A53" s="115" t="s">
        <v>93</v>
      </c>
      <c r="B53" s="113"/>
      <c r="C53" s="113"/>
      <c r="D53" s="113"/>
      <c r="E53" s="69"/>
      <c r="F53" s="69" t="b">
        <v>0</v>
      </c>
      <c r="G53" s="48"/>
      <c r="H53" s="48"/>
      <c r="I53" s="48"/>
      <c r="J53" s="48"/>
      <c r="K53" s="48"/>
    </row>
    <row r="54" spans="1:11" hidden="1" x14ac:dyDescent="0.2">
      <c r="A54" s="119"/>
      <c r="B54" s="109">
        <f>COUNT(Travel!B12:B21)</f>
        <v>5</v>
      </c>
      <c r="C54" s="109"/>
      <c r="D54" s="109">
        <f>COUNTIF(Travel!D12:D21,"*")</f>
        <v>5</v>
      </c>
      <c r="E54" s="110"/>
      <c r="F54" s="110" t="b">
        <f>MIN(B54,D54)=MAX(B54,D54)</f>
        <v>1</v>
      </c>
      <c r="G54" s="48"/>
      <c r="H54" s="48"/>
      <c r="I54" s="48"/>
      <c r="J54" s="48"/>
      <c r="K54" s="48"/>
    </row>
    <row r="55" spans="1:11" hidden="1" x14ac:dyDescent="0.2">
      <c r="A55" s="119" t="s">
        <v>76</v>
      </c>
      <c r="B55" s="109">
        <f>COUNT(Travel!B26:B64)</f>
        <v>25</v>
      </c>
      <c r="C55" s="109"/>
      <c r="D55" s="109">
        <f>COUNTIF(Travel!D26:D64,"*")</f>
        <v>25</v>
      </c>
      <c r="E55" s="110"/>
      <c r="F55" s="110" t="b">
        <f>MIN(B55,D55)=MAX(B55,D55)</f>
        <v>1</v>
      </c>
    </row>
    <row r="56" spans="1:11" hidden="1" x14ac:dyDescent="0.2">
      <c r="A56" s="120"/>
      <c r="B56" s="109">
        <f>COUNT(Travel!B69:B78)</f>
        <v>2</v>
      </c>
      <c r="C56" s="109"/>
      <c r="D56" s="109">
        <f>COUNTIF(Travel!D69:D78,"*")</f>
        <v>2</v>
      </c>
      <c r="E56" s="110"/>
      <c r="F56" s="110" t="b">
        <f>MIN(B56,D56)=MAX(B56,D56)</f>
        <v>1</v>
      </c>
    </row>
    <row r="57" spans="1:11" hidden="1" x14ac:dyDescent="0.2">
      <c r="A57" s="121" t="s">
        <v>74</v>
      </c>
      <c r="B57" s="111">
        <f>COUNT(Hospitality!B11:B22)</f>
        <v>3</v>
      </c>
      <c r="C57" s="111"/>
      <c r="D57" s="111">
        <f>COUNTIF(Hospitality!D11:D22,"*")</f>
        <v>3</v>
      </c>
      <c r="E57" s="112"/>
      <c r="F57" s="112" t="b">
        <f>MIN(B57,D57)=MAX(B57,D57)</f>
        <v>1</v>
      </c>
    </row>
    <row r="58" spans="1:11" hidden="1" x14ac:dyDescent="0.2">
      <c r="A58" s="122" t="s">
        <v>75</v>
      </c>
      <c r="B58" s="110">
        <f>COUNT('All other expenses'!B11:B26)</f>
        <v>5</v>
      </c>
      <c r="C58" s="110"/>
      <c r="D58" s="110">
        <f>COUNTIF('All other expenses'!D11:D26,"*")</f>
        <v>5</v>
      </c>
      <c r="E58" s="110"/>
      <c r="F58" s="110" t="b">
        <f>MIN(B58,D58)=MAX(B58,D58)</f>
        <v>1</v>
      </c>
    </row>
    <row r="59" spans="1:11" hidden="1" x14ac:dyDescent="0.2">
      <c r="A59" s="121" t="s">
        <v>73</v>
      </c>
      <c r="B59" s="111">
        <f>COUNTIF('Gifts and benefits'!B11:B25,"*")</f>
        <v>1</v>
      </c>
      <c r="C59" s="111">
        <f>COUNTIF('Gifts and benefits'!C11:C25,"*")</f>
        <v>1</v>
      </c>
      <c r="D59" s="111"/>
      <c r="E59" s="111">
        <f>COUNTA('Gifts and benefits'!E11:E25)</f>
        <v>1</v>
      </c>
      <c r="F59" s="112" t="b">
        <f>MIN(B59,C59,E59)=MAX(B59,C59,E59)</f>
        <v>1</v>
      </c>
    </row>
    <row r="60" spans="1:11" x14ac:dyDescent="0.2"/>
    <row r="61" spans="1:11" hidden="1" x14ac:dyDescent="0.2"/>
    <row r="62" spans="1:11" hidden="1" x14ac:dyDescent="0.2"/>
    <row r="63" spans="1:11" hidden="1" x14ac:dyDescent="0.2"/>
    <row r="64" spans="1:1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53"/>
  <sheetViews>
    <sheetView tabSelected="1" topLeftCell="A10" zoomScaleNormal="100" workbookViewId="0">
      <selection activeCell="D22" sqref="D22:E22"/>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7.5703125" style="17" customWidth="1"/>
    <col min="7" max="9" width="9.140625" style="17" hidden="1" customWidth="1"/>
    <col min="10" max="13" width="0" style="17" hidden="1" customWidth="1"/>
    <col min="14" max="16384" width="9.140625" style="17" hidden="1"/>
  </cols>
  <sheetData>
    <row r="1" spans="1:6" ht="26.25" customHeight="1" x14ac:dyDescent="0.2">
      <c r="A1" s="137" t="s">
        <v>5</v>
      </c>
      <c r="B1" s="137"/>
      <c r="C1" s="137"/>
      <c r="D1" s="137"/>
      <c r="E1" s="137"/>
      <c r="F1" s="48"/>
    </row>
    <row r="2" spans="1:6" ht="21" customHeight="1" x14ac:dyDescent="0.2">
      <c r="A2" s="4" t="s">
        <v>2</v>
      </c>
      <c r="B2" s="140" t="str">
        <f>'Summary and sign-off'!B2:F2</f>
        <v>Takeovers Panel</v>
      </c>
      <c r="C2" s="140"/>
      <c r="D2" s="140"/>
      <c r="E2" s="140"/>
      <c r="F2" s="48"/>
    </row>
    <row r="3" spans="1:6" ht="21" customHeight="1" x14ac:dyDescent="0.2">
      <c r="A3" s="4" t="s">
        <v>3</v>
      </c>
      <c r="B3" s="140" t="str">
        <f>'Summary and sign-off'!B3:F3</f>
        <v>Andrew Hudson</v>
      </c>
      <c r="C3" s="140"/>
      <c r="D3" s="140"/>
      <c r="E3" s="140"/>
      <c r="F3" s="48"/>
    </row>
    <row r="4" spans="1:6" ht="21" customHeight="1" x14ac:dyDescent="0.2">
      <c r="A4" s="4" t="s">
        <v>46</v>
      </c>
      <c r="B4" s="140">
        <f>'Summary and sign-off'!B4:F4</f>
        <v>43647</v>
      </c>
      <c r="C4" s="140"/>
      <c r="D4" s="140"/>
      <c r="E4" s="140"/>
      <c r="F4" s="48"/>
    </row>
    <row r="5" spans="1:6" ht="21" customHeight="1" x14ac:dyDescent="0.2">
      <c r="A5" s="4" t="s">
        <v>47</v>
      </c>
      <c r="B5" s="140">
        <f>'Summary and sign-off'!B5:F5</f>
        <v>44012</v>
      </c>
      <c r="C5" s="140"/>
      <c r="D5" s="140"/>
      <c r="E5" s="140"/>
      <c r="F5" s="48"/>
    </row>
    <row r="6" spans="1:6" ht="21" customHeight="1" x14ac:dyDescent="0.2">
      <c r="A6" s="4" t="s">
        <v>13</v>
      </c>
      <c r="B6" s="135" t="s">
        <v>12</v>
      </c>
      <c r="C6" s="135"/>
      <c r="D6" s="135"/>
      <c r="E6" s="135"/>
      <c r="F6" s="48"/>
    </row>
    <row r="7" spans="1:6" ht="21" customHeight="1" x14ac:dyDescent="0.2">
      <c r="A7" s="4" t="s">
        <v>69</v>
      </c>
      <c r="B7" s="135" t="s">
        <v>80</v>
      </c>
      <c r="C7" s="135"/>
      <c r="D7" s="135"/>
      <c r="E7" s="135"/>
      <c r="F7" s="48"/>
    </row>
    <row r="8" spans="1:6" ht="36" customHeight="1" x14ac:dyDescent="0.2">
      <c r="A8" s="143" t="s">
        <v>4</v>
      </c>
      <c r="B8" s="144"/>
      <c r="C8" s="144"/>
      <c r="D8" s="144"/>
      <c r="E8" s="144"/>
      <c r="F8" s="24"/>
    </row>
    <row r="9" spans="1:6" ht="36" customHeight="1" x14ac:dyDescent="0.2">
      <c r="A9" s="145" t="s">
        <v>95</v>
      </c>
      <c r="B9" s="146"/>
      <c r="C9" s="146"/>
      <c r="D9" s="146"/>
      <c r="E9" s="146"/>
      <c r="F9" s="24"/>
    </row>
    <row r="10" spans="1:6" ht="24.75" customHeight="1" x14ac:dyDescent="0.2">
      <c r="A10" s="142" t="s">
        <v>96</v>
      </c>
      <c r="B10" s="147"/>
      <c r="C10" s="142"/>
      <c r="D10" s="142"/>
      <c r="E10" s="142"/>
      <c r="F10" s="49"/>
    </row>
    <row r="11" spans="1:6" ht="27" customHeight="1" x14ac:dyDescent="0.2">
      <c r="A11" s="37" t="s">
        <v>33</v>
      </c>
      <c r="B11" s="37" t="s">
        <v>97</v>
      </c>
      <c r="C11" s="37" t="s">
        <v>98</v>
      </c>
      <c r="D11" s="37" t="s">
        <v>68</v>
      </c>
      <c r="E11" s="37" t="s">
        <v>45</v>
      </c>
      <c r="F11" s="50"/>
    </row>
    <row r="12" spans="1:6" s="70" customFormat="1" hidden="1" x14ac:dyDescent="0.2">
      <c r="A12" s="94"/>
      <c r="B12" s="91"/>
      <c r="C12" s="92"/>
      <c r="D12" s="92"/>
      <c r="E12" s="93"/>
      <c r="F12" s="1"/>
    </row>
    <row r="13" spans="1:6" s="70" customFormat="1" x14ac:dyDescent="0.2">
      <c r="A13" s="94"/>
      <c r="B13" s="91"/>
      <c r="C13" s="92"/>
      <c r="D13" s="92"/>
      <c r="E13" s="93"/>
      <c r="F13" s="1"/>
    </row>
    <row r="14" spans="1:6" s="70" customFormat="1" x14ac:dyDescent="0.2">
      <c r="A14" s="94" t="s">
        <v>152</v>
      </c>
      <c r="B14" s="91">
        <v>3598.53</v>
      </c>
      <c r="C14" s="92" t="s">
        <v>145</v>
      </c>
      <c r="D14" s="92" t="s">
        <v>125</v>
      </c>
      <c r="E14" s="93" t="s">
        <v>148</v>
      </c>
      <c r="F14" s="1"/>
    </row>
    <row r="15" spans="1:6" s="70" customFormat="1" x14ac:dyDescent="0.2">
      <c r="A15" s="94"/>
      <c r="B15" s="91">
        <v>48.26</v>
      </c>
      <c r="C15" s="92"/>
      <c r="D15" s="92" t="s">
        <v>150</v>
      </c>
      <c r="E15" s="93" t="s">
        <v>127</v>
      </c>
      <c r="F15" s="1"/>
    </row>
    <row r="16" spans="1:6" s="70" customFormat="1" x14ac:dyDescent="0.2">
      <c r="A16" s="94"/>
      <c r="B16" s="91">
        <v>55.13</v>
      </c>
      <c r="C16" s="92"/>
      <c r="D16" s="92" t="s">
        <v>151</v>
      </c>
      <c r="E16" s="93" t="s">
        <v>127</v>
      </c>
      <c r="F16" s="1"/>
    </row>
    <row r="17" spans="1:6" s="70" customFormat="1" x14ac:dyDescent="0.2">
      <c r="A17" s="94"/>
      <c r="B17" s="91">
        <v>940.92</v>
      </c>
      <c r="C17" s="92"/>
      <c r="D17" s="92" t="s">
        <v>153</v>
      </c>
      <c r="E17" s="93" t="s">
        <v>154</v>
      </c>
      <c r="F17" s="1"/>
    </row>
    <row r="18" spans="1:6" s="70" customFormat="1" ht="12.75" customHeight="1" x14ac:dyDescent="0.2">
      <c r="A18" s="94"/>
      <c r="B18" s="91">
        <v>32.25</v>
      </c>
      <c r="C18" s="92"/>
      <c r="D18" s="92" t="s">
        <v>130</v>
      </c>
      <c r="E18" s="93" t="s">
        <v>154</v>
      </c>
      <c r="F18" s="1"/>
    </row>
    <row r="19" spans="1:6" s="70" customFormat="1" x14ac:dyDescent="0.2">
      <c r="A19" s="90"/>
      <c r="B19" s="91"/>
      <c r="C19" s="92"/>
      <c r="D19" s="92"/>
      <c r="E19" s="93"/>
      <c r="F19" s="1"/>
    </row>
    <row r="20" spans="1:6" s="70" customFormat="1" x14ac:dyDescent="0.2">
      <c r="A20" s="90"/>
      <c r="B20" s="91"/>
      <c r="C20" s="92"/>
      <c r="D20" s="92"/>
      <c r="E20" s="93"/>
      <c r="F20" s="1"/>
    </row>
    <row r="21" spans="1:6" s="70" customFormat="1" hidden="1" x14ac:dyDescent="0.2">
      <c r="A21" s="101"/>
      <c r="B21" s="102"/>
      <c r="C21" s="103"/>
      <c r="D21" s="103"/>
      <c r="E21" s="104"/>
      <c r="F21" s="1"/>
    </row>
    <row r="22" spans="1:6" ht="19.5" customHeight="1" x14ac:dyDescent="0.2">
      <c r="A22" s="105" t="s">
        <v>105</v>
      </c>
      <c r="B22" s="106">
        <f>SUM(B12:B21)</f>
        <v>4675.09</v>
      </c>
      <c r="C22" s="131" t="str">
        <f>IF(SUBTOTAL(3,B12:B21)=SUBTOTAL(103,B12:B21),'Summary and sign-off'!$A$47,'Summary and sign-off'!$A$48)</f>
        <v>Check - there are no hidden rows with data</v>
      </c>
      <c r="D22" s="141" t="str">
        <f>IF('Summary and sign-off'!F54='Summary and sign-off'!F53,'Summary and sign-off'!A50,'Summary and sign-off'!A49)</f>
        <v>Check - each entry provides sufficient information</v>
      </c>
      <c r="E22" s="141"/>
      <c r="F22" s="48"/>
    </row>
    <row r="23" spans="1:6" ht="10.5" customHeight="1" x14ac:dyDescent="0.2">
      <c r="A23" s="29"/>
      <c r="B23" s="24"/>
      <c r="C23" s="29"/>
      <c r="D23" s="29"/>
      <c r="E23" s="29"/>
      <c r="F23" s="29"/>
    </row>
    <row r="24" spans="1:6" ht="24.75" customHeight="1" x14ac:dyDescent="0.2">
      <c r="A24" s="142" t="s">
        <v>58</v>
      </c>
      <c r="B24" s="142"/>
      <c r="C24" s="142"/>
      <c r="D24" s="142"/>
      <c r="E24" s="142"/>
      <c r="F24" s="49"/>
    </row>
    <row r="25" spans="1:6" ht="27" customHeight="1" x14ac:dyDescent="0.2">
      <c r="A25" s="37" t="s">
        <v>33</v>
      </c>
      <c r="B25" s="37" t="s">
        <v>15</v>
      </c>
      <c r="C25" s="37" t="s">
        <v>99</v>
      </c>
      <c r="D25" s="37" t="s">
        <v>68</v>
      </c>
      <c r="E25" s="37" t="s">
        <v>45</v>
      </c>
      <c r="F25" s="50"/>
    </row>
    <row r="26" spans="1:6" s="70" customFormat="1" hidden="1" x14ac:dyDescent="0.2">
      <c r="A26" s="94"/>
      <c r="B26" s="91"/>
      <c r="C26" s="92"/>
      <c r="D26" s="92"/>
      <c r="E26" s="93"/>
      <c r="F26" s="1"/>
    </row>
    <row r="27" spans="1:6" s="70" customFormat="1" x14ac:dyDescent="0.2">
      <c r="A27" s="94"/>
      <c r="B27" s="91"/>
      <c r="C27" s="92"/>
      <c r="D27" s="92"/>
      <c r="E27" s="93"/>
      <c r="F27" s="1"/>
    </row>
    <row r="28" spans="1:6" s="70" customFormat="1" x14ac:dyDescent="0.2">
      <c r="A28" s="94" t="s">
        <v>144</v>
      </c>
      <c r="B28" s="91">
        <v>239.3</v>
      </c>
      <c r="C28" s="92" t="s">
        <v>121</v>
      </c>
      <c r="D28" s="92" t="s">
        <v>125</v>
      </c>
      <c r="E28" s="93" t="s">
        <v>123</v>
      </c>
      <c r="F28" s="1"/>
    </row>
    <row r="29" spans="1:6" s="70" customFormat="1" x14ac:dyDescent="0.2">
      <c r="A29" s="94"/>
      <c r="B29" s="91">
        <v>195</v>
      </c>
      <c r="C29" s="92"/>
      <c r="D29" s="92" t="s">
        <v>129</v>
      </c>
      <c r="E29" s="93" t="s">
        <v>122</v>
      </c>
      <c r="F29" s="1"/>
    </row>
    <row r="30" spans="1:6" s="70" customFormat="1" x14ac:dyDescent="0.2">
      <c r="A30" s="94"/>
      <c r="B30" s="91">
        <f>109.2+107</f>
        <v>216.2</v>
      </c>
      <c r="C30" s="92"/>
      <c r="D30" s="92" t="s">
        <v>147</v>
      </c>
      <c r="E30" s="93" t="s">
        <v>122</v>
      </c>
      <c r="F30" s="1"/>
    </row>
    <row r="31" spans="1:6" s="70" customFormat="1" x14ac:dyDescent="0.2">
      <c r="A31" s="94"/>
      <c r="B31" s="91">
        <f>48.5</f>
        <v>48.5</v>
      </c>
      <c r="C31" s="92"/>
      <c r="D31" s="92" t="s">
        <v>132</v>
      </c>
      <c r="E31" s="93" t="s">
        <v>127</v>
      </c>
      <c r="F31" s="1"/>
    </row>
    <row r="32" spans="1:6" s="70" customFormat="1" x14ac:dyDescent="0.2">
      <c r="A32" s="94"/>
      <c r="B32" s="91">
        <f>24.09+11.74</f>
        <v>35.83</v>
      </c>
      <c r="C32" s="92"/>
      <c r="D32" s="92" t="s">
        <v>146</v>
      </c>
      <c r="E32" s="93" t="s">
        <v>122</v>
      </c>
      <c r="F32" s="1"/>
    </row>
    <row r="33" spans="1:6" s="70" customFormat="1" x14ac:dyDescent="0.2">
      <c r="A33" s="94"/>
      <c r="B33" s="91"/>
      <c r="C33" s="92"/>
      <c r="D33" s="92"/>
      <c r="E33" s="93"/>
      <c r="F33" s="1"/>
    </row>
    <row r="34" spans="1:6" s="70" customFormat="1" x14ac:dyDescent="0.2">
      <c r="A34" s="94"/>
      <c r="B34" s="91"/>
      <c r="C34" s="92"/>
      <c r="D34" s="92"/>
      <c r="E34" s="93"/>
      <c r="F34" s="1"/>
    </row>
    <row r="35" spans="1:6" s="70" customFormat="1" x14ac:dyDescent="0.2">
      <c r="A35" s="94" t="s">
        <v>149</v>
      </c>
      <c r="B35" s="91">
        <f>77.39</f>
        <v>77.39</v>
      </c>
      <c r="C35" s="92" t="s">
        <v>121</v>
      </c>
      <c r="D35" s="92" t="s">
        <v>125</v>
      </c>
      <c r="E35" s="93" t="s">
        <v>123</v>
      </c>
      <c r="F35" s="1"/>
    </row>
    <row r="36" spans="1:6" s="70" customFormat="1" x14ac:dyDescent="0.2">
      <c r="A36" s="94"/>
      <c r="B36" s="91">
        <v>204.35</v>
      </c>
      <c r="C36" s="92"/>
      <c r="D36" s="92" t="s">
        <v>129</v>
      </c>
      <c r="E36" s="93" t="s">
        <v>122</v>
      </c>
      <c r="F36" s="1"/>
    </row>
    <row r="37" spans="1:6" s="70" customFormat="1" x14ac:dyDescent="0.2">
      <c r="A37" s="94"/>
      <c r="B37" s="91">
        <v>45.8</v>
      </c>
      <c r="C37" s="92"/>
      <c r="D37" s="92" t="s">
        <v>130</v>
      </c>
      <c r="E37" s="93" t="s">
        <v>122</v>
      </c>
      <c r="F37" s="1"/>
    </row>
    <row r="38" spans="1:6" s="70" customFormat="1" x14ac:dyDescent="0.2">
      <c r="A38" s="94"/>
      <c r="B38" s="91">
        <v>78.260000000000005</v>
      </c>
      <c r="C38" s="92"/>
      <c r="D38" s="92" t="s">
        <v>158</v>
      </c>
      <c r="E38" s="93" t="s">
        <v>127</v>
      </c>
      <c r="F38" s="1"/>
    </row>
    <row r="39" spans="1:6" s="70" customFormat="1" x14ac:dyDescent="0.2">
      <c r="A39" s="94"/>
      <c r="B39" s="91">
        <f>10.43+96.52+92.87</f>
        <v>199.82</v>
      </c>
      <c r="C39" s="92"/>
      <c r="D39" s="92" t="s">
        <v>159</v>
      </c>
      <c r="E39" s="93" t="s">
        <v>122</v>
      </c>
      <c r="F39" s="1"/>
    </row>
    <row r="40" spans="1:6" s="70" customFormat="1" x14ac:dyDescent="0.2">
      <c r="A40" s="94"/>
      <c r="B40" s="91"/>
      <c r="C40" s="92"/>
      <c r="D40" s="92"/>
      <c r="E40" s="93"/>
      <c r="F40" s="1"/>
    </row>
    <row r="41" spans="1:6" s="70" customFormat="1" x14ac:dyDescent="0.2">
      <c r="A41" s="94"/>
      <c r="B41" s="91"/>
      <c r="C41" s="92"/>
      <c r="D41" s="92"/>
      <c r="E41" s="93"/>
      <c r="F41" s="1"/>
    </row>
    <row r="42" spans="1:6" s="70" customFormat="1" x14ac:dyDescent="0.2">
      <c r="A42" s="94">
        <v>43775</v>
      </c>
      <c r="B42" s="91">
        <f>583.13+190.43</f>
        <v>773.56</v>
      </c>
      <c r="C42" s="92" t="s">
        <v>161</v>
      </c>
      <c r="D42" s="92" t="s">
        <v>125</v>
      </c>
      <c r="E42" s="92" t="s">
        <v>123</v>
      </c>
      <c r="F42" s="1"/>
    </row>
    <row r="43" spans="1:6" s="70" customFormat="1" x14ac:dyDescent="0.2">
      <c r="A43" s="94"/>
      <c r="B43" s="91">
        <v>244.2</v>
      </c>
      <c r="C43" s="92"/>
      <c r="D43" s="92" t="s">
        <v>129</v>
      </c>
      <c r="E43" s="92" t="s">
        <v>133</v>
      </c>
      <c r="F43" s="1"/>
    </row>
    <row r="44" spans="1:6" s="70" customFormat="1" x14ac:dyDescent="0.2">
      <c r="A44" s="94"/>
      <c r="B44" s="91">
        <v>32</v>
      </c>
      <c r="C44" s="92"/>
      <c r="D44" s="92" t="s">
        <v>130</v>
      </c>
      <c r="E44" s="92" t="s">
        <v>133</v>
      </c>
      <c r="F44" s="1"/>
    </row>
    <row r="45" spans="1:6" s="70" customFormat="1" x14ac:dyDescent="0.2">
      <c r="A45" s="94"/>
      <c r="B45" s="91">
        <f>86.43+56.09</f>
        <v>142.52000000000001</v>
      </c>
      <c r="C45" s="92"/>
      <c r="D45" s="92" t="s">
        <v>160</v>
      </c>
      <c r="E45" s="92" t="s">
        <v>133</v>
      </c>
      <c r="F45" s="1"/>
    </row>
    <row r="46" spans="1:6" s="70" customFormat="1" x14ac:dyDescent="0.2">
      <c r="A46" s="94"/>
      <c r="B46" s="91">
        <v>89.57</v>
      </c>
      <c r="C46" s="92"/>
      <c r="D46" s="92" t="s">
        <v>128</v>
      </c>
      <c r="E46" s="92" t="s">
        <v>127</v>
      </c>
      <c r="F46" s="1"/>
    </row>
    <row r="47" spans="1:6" s="70" customFormat="1" x14ac:dyDescent="0.2">
      <c r="A47" s="94"/>
      <c r="B47" s="91"/>
      <c r="C47" s="92"/>
      <c r="D47" s="92"/>
      <c r="E47" s="92"/>
      <c r="F47" s="1"/>
    </row>
    <row r="48" spans="1:6" s="70" customFormat="1" x14ac:dyDescent="0.2">
      <c r="A48" s="94">
        <v>43803</v>
      </c>
      <c r="B48" s="91">
        <f>403.48+34.43+81.74</f>
        <v>519.65</v>
      </c>
      <c r="C48" s="92" t="s">
        <v>124</v>
      </c>
      <c r="D48" s="92" t="s">
        <v>125</v>
      </c>
      <c r="E48" s="93" t="s">
        <v>123</v>
      </c>
      <c r="F48" s="1"/>
    </row>
    <row r="49" spans="1:6" s="70" customFormat="1" x14ac:dyDescent="0.2">
      <c r="A49" s="94"/>
      <c r="B49" s="91">
        <f xml:space="preserve"> 91.48+106.78</f>
        <v>198.26</v>
      </c>
      <c r="C49" s="92"/>
      <c r="D49" s="92" t="s">
        <v>160</v>
      </c>
      <c r="E49" s="93" t="s">
        <v>122</v>
      </c>
      <c r="F49" s="1"/>
    </row>
    <row r="50" spans="1:6" s="70" customFormat="1" x14ac:dyDescent="0.2">
      <c r="A50" s="94"/>
      <c r="B50" s="91">
        <v>52.17</v>
      </c>
      <c r="C50" s="92"/>
      <c r="D50" s="92" t="s">
        <v>126</v>
      </c>
      <c r="E50" s="93" t="s">
        <v>127</v>
      </c>
      <c r="F50" s="1"/>
    </row>
    <row r="51" spans="1:6" s="70" customFormat="1" x14ac:dyDescent="0.2">
      <c r="A51" s="94"/>
      <c r="B51" s="91"/>
      <c r="C51" s="92"/>
      <c r="D51" s="92"/>
      <c r="E51" s="93"/>
      <c r="F51" s="1"/>
    </row>
    <row r="52" spans="1:6" s="70" customFormat="1" x14ac:dyDescent="0.2">
      <c r="A52" s="94"/>
      <c r="B52" s="91"/>
      <c r="C52" s="92"/>
      <c r="D52" s="92"/>
      <c r="E52" s="93"/>
      <c r="F52" s="1"/>
    </row>
    <row r="53" spans="1:6" s="70" customFormat="1" x14ac:dyDescent="0.2">
      <c r="A53" s="94" t="s">
        <v>164</v>
      </c>
      <c r="B53" s="91">
        <v>316.7</v>
      </c>
      <c r="C53" s="92" t="s">
        <v>165</v>
      </c>
      <c r="D53" s="92" t="s">
        <v>125</v>
      </c>
      <c r="E53" s="93" t="s">
        <v>123</v>
      </c>
      <c r="F53" s="1"/>
    </row>
    <row r="54" spans="1:6" s="70" customFormat="1" x14ac:dyDescent="0.2">
      <c r="A54" s="94"/>
      <c r="B54" s="91">
        <f>103.3+91.13</f>
        <v>194.43</v>
      </c>
      <c r="C54" s="92"/>
      <c r="D54" s="92" t="s">
        <v>160</v>
      </c>
      <c r="E54" s="93" t="s">
        <v>122</v>
      </c>
      <c r="F54" s="1"/>
    </row>
    <row r="55" spans="1:6" s="70" customFormat="1" x14ac:dyDescent="0.2">
      <c r="A55" s="94"/>
      <c r="B55" s="91">
        <v>39</v>
      </c>
      <c r="C55" s="92"/>
      <c r="D55" s="92" t="s">
        <v>126</v>
      </c>
      <c r="E55" s="93" t="s">
        <v>127</v>
      </c>
      <c r="F55" s="1"/>
    </row>
    <row r="56" spans="1:6" s="70" customFormat="1" x14ac:dyDescent="0.2">
      <c r="A56" s="94"/>
      <c r="B56" s="91">
        <v>30.43</v>
      </c>
      <c r="C56" s="92"/>
      <c r="D56" s="92" t="s">
        <v>130</v>
      </c>
      <c r="E56" s="92" t="s">
        <v>122</v>
      </c>
      <c r="F56" s="1"/>
    </row>
    <row r="57" spans="1:6" s="70" customFormat="1" x14ac:dyDescent="0.2">
      <c r="A57" s="94"/>
      <c r="B57" s="91">
        <v>213.04</v>
      </c>
      <c r="C57" s="92"/>
      <c r="D57" s="92" t="s">
        <v>129</v>
      </c>
      <c r="E57" s="92" t="s">
        <v>122</v>
      </c>
      <c r="F57" s="1"/>
    </row>
    <row r="58" spans="1:6" s="70" customFormat="1" x14ac:dyDescent="0.2">
      <c r="A58" s="94"/>
      <c r="B58" s="91"/>
      <c r="C58" s="92"/>
      <c r="D58" s="92"/>
      <c r="E58" s="92"/>
      <c r="F58" s="1"/>
    </row>
    <row r="59" spans="1:6" s="70" customFormat="1" ht="25.5" x14ac:dyDescent="0.2">
      <c r="A59" s="94">
        <v>43921</v>
      </c>
      <c r="B59" s="91">
        <f>197-25.7</f>
        <v>171.3</v>
      </c>
      <c r="C59" s="92" t="s">
        <v>171</v>
      </c>
      <c r="D59" s="92" t="s">
        <v>170</v>
      </c>
      <c r="E59" s="92" t="s">
        <v>122</v>
      </c>
      <c r="F59" s="1"/>
    </row>
    <row r="60" spans="1:6" s="70" customFormat="1" ht="25.5" x14ac:dyDescent="0.2">
      <c r="A60" s="94"/>
      <c r="B60" s="91">
        <v>281.91000000000003</v>
      </c>
      <c r="C60" s="92"/>
      <c r="D60" s="92" t="s">
        <v>169</v>
      </c>
      <c r="E60" s="92" t="s">
        <v>122</v>
      </c>
      <c r="F60" s="1"/>
    </row>
    <row r="61" spans="1:6" s="70" customFormat="1" x14ac:dyDescent="0.2">
      <c r="A61" s="94"/>
      <c r="B61" s="91"/>
      <c r="C61" s="92"/>
      <c r="D61" s="92"/>
      <c r="E61" s="92"/>
      <c r="F61" s="1"/>
    </row>
    <row r="62" spans="1:6" s="70" customFormat="1" x14ac:dyDescent="0.2">
      <c r="A62" s="94"/>
      <c r="B62" s="91"/>
      <c r="C62" s="92"/>
      <c r="D62" s="92"/>
      <c r="E62" s="92"/>
      <c r="F62" s="1"/>
    </row>
    <row r="63" spans="1:6" s="70" customFormat="1" x14ac:dyDescent="0.2">
      <c r="A63" s="94"/>
      <c r="B63" s="91"/>
      <c r="C63" s="92"/>
      <c r="D63" s="92"/>
      <c r="E63" s="92"/>
      <c r="F63" s="1"/>
    </row>
    <row r="64" spans="1:6" s="70" customFormat="1" hidden="1" x14ac:dyDescent="0.2">
      <c r="A64" s="94"/>
      <c r="B64" s="91"/>
      <c r="C64" s="92"/>
      <c r="D64" s="92"/>
      <c r="E64" s="93"/>
      <c r="F64" s="1"/>
    </row>
    <row r="65" spans="1:6" ht="19.5" customHeight="1" x14ac:dyDescent="0.2">
      <c r="A65" s="105" t="s">
        <v>106</v>
      </c>
      <c r="B65" s="106">
        <f>SUM(B26:B64)</f>
        <v>4639.1899999999996</v>
      </c>
      <c r="C65" s="130" t="str">
        <f>IF(SUBTOTAL(3,B26:B64)=SUBTOTAL(103,B26:B64),'Summary and sign-off'!$A$47,'Summary and sign-off'!$A$48)</f>
        <v>Check - there are no hidden rows with data</v>
      </c>
      <c r="D65" s="141" t="str">
        <f>IF('Summary and sign-off'!F55='Summary and sign-off'!F53,'Summary and sign-off'!A50,'Summary and sign-off'!A49)</f>
        <v>Check - each entry provides sufficient information</v>
      </c>
      <c r="E65" s="141"/>
      <c r="F65" s="48"/>
    </row>
    <row r="66" spans="1:6" ht="10.5" customHeight="1" x14ac:dyDescent="0.2">
      <c r="A66" s="29"/>
      <c r="B66" s="24"/>
      <c r="C66" s="29"/>
      <c r="D66" s="29"/>
      <c r="E66" s="29"/>
      <c r="F66" s="29"/>
    </row>
    <row r="67" spans="1:6" ht="24.75" customHeight="1" x14ac:dyDescent="0.2">
      <c r="A67" s="142" t="s">
        <v>28</v>
      </c>
      <c r="B67" s="142"/>
      <c r="C67" s="142"/>
      <c r="D67" s="142"/>
      <c r="E67" s="142"/>
      <c r="F67" s="48"/>
    </row>
    <row r="68" spans="1:6" ht="27" customHeight="1" x14ac:dyDescent="0.2">
      <c r="A68" s="37" t="s">
        <v>33</v>
      </c>
      <c r="B68" s="37" t="s">
        <v>15</v>
      </c>
      <c r="C68" s="37" t="s">
        <v>100</v>
      </c>
      <c r="D68" s="37" t="s">
        <v>55</v>
      </c>
      <c r="E68" s="37" t="s">
        <v>45</v>
      </c>
      <c r="F68" s="51"/>
    </row>
    <row r="69" spans="1:6" s="70" customFormat="1" x14ac:dyDescent="0.2">
      <c r="A69" s="94"/>
      <c r="B69" s="91"/>
      <c r="C69" s="92"/>
      <c r="D69" s="92"/>
      <c r="E69" s="93"/>
      <c r="F69" s="1"/>
    </row>
    <row r="70" spans="1:6" s="70" customFormat="1" x14ac:dyDescent="0.2">
      <c r="A70" s="94"/>
      <c r="B70" s="91"/>
      <c r="C70" s="92"/>
      <c r="D70" s="92"/>
      <c r="E70" s="93"/>
      <c r="F70" s="1"/>
    </row>
    <row r="71" spans="1:6" s="70" customFormat="1" x14ac:dyDescent="0.2">
      <c r="A71" s="94"/>
      <c r="B71" s="91"/>
      <c r="C71" s="92"/>
      <c r="D71" s="92"/>
      <c r="E71" s="93"/>
      <c r="F71" s="1"/>
    </row>
    <row r="72" spans="1:6" s="70" customFormat="1" x14ac:dyDescent="0.2">
      <c r="A72" s="94">
        <v>43858</v>
      </c>
      <c r="B72" s="91">
        <v>9.6999999999999993</v>
      </c>
      <c r="C72" s="92" t="s">
        <v>166</v>
      </c>
      <c r="D72" s="92" t="s">
        <v>157</v>
      </c>
      <c r="E72" s="93" t="s">
        <v>127</v>
      </c>
      <c r="F72" s="1"/>
    </row>
    <row r="73" spans="1:6" s="70" customFormat="1" x14ac:dyDescent="0.2">
      <c r="A73" s="94">
        <v>43982</v>
      </c>
      <c r="B73" s="91">
        <v>24.01</v>
      </c>
      <c r="C73" s="92" t="s">
        <v>179</v>
      </c>
      <c r="D73" s="92" t="s">
        <v>157</v>
      </c>
      <c r="E73" s="93" t="s">
        <v>127</v>
      </c>
      <c r="F73" s="1"/>
    </row>
    <row r="74" spans="1:6" s="70" customFormat="1" x14ac:dyDescent="0.2">
      <c r="A74" s="94"/>
      <c r="B74" s="91"/>
      <c r="C74" s="92"/>
      <c r="D74" s="92"/>
      <c r="E74" s="93"/>
      <c r="F74" s="1"/>
    </row>
    <row r="75" spans="1:6" s="70" customFormat="1" x14ac:dyDescent="0.2">
      <c r="A75" s="94"/>
      <c r="B75" s="91"/>
      <c r="C75" s="92"/>
      <c r="D75" s="92"/>
      <c r="E75" s="93"/>
      <c r="F75" s="1"/>
    </row>
    <row r="76" spans="1:6" s="70" customFormat="1" x14ac:dyDescent="0.2">
      <c r="A76" s="94"/>
      <c r="B76" s="91"/>
      <c r="C76" s="92"/>
      <c r="D76" s="92"/>
      <c r="E76" s="93"/>
      <c r="F76" s="1"/>
    </row>
    <row r="77" spans="1:6" s="70" customFormat="1" x14ac:dyDescent="0.2">
      <c r="A77" s="94"/>
      <c r="B77" s="91"/>
      <c r="C77" s="92"/>
      <c r="D77" s="92"/>
      <c r="E77" s="93"/>
      <c r="F77" s="1"/>
    </row>
    <row r="78" spans="1:6" s="70" customFormat="1" x14ac:dyDescent="0.2">
      <c r="A78" s="94"/>
      <c r="B78" s="91"/>
      <c r="C78" s="92"/>
      <c r="D78" s="92"/>
      <c r="E78" s="93"/>
      <c r="F78" s="1"/>
    </row>
    <row r="79" spans="1:6" ht="19.5" customHeight="1" x14ac:dyDescent="0.2">
      <c r="A79" s="105" t="s">
        <v>103</v>
      </c>
      <c r="B79" s="106">
        <f>SUM(B69:B78)</f>
        <v>33.71</v>
      </c>
      <c r="C79" s="130" t="str">
        <f>IF(SUBTOTAL(3,B69:B78)=SUBTOTAL(103,B69:B78),'Summary and sign-off'!$A$47,'Summary and sign-off'!$A$48)</f>
        <v>Check - there are no hidden rows with data</v>
      </c>
      <c r="D79" s="141" t="str">
        <f>IF('Summary and sign-off'!F56='Summary and sign-off'!F53,'Summary and sign-off'!A50,'Summary and sign-off'!A49)</f>
        <v>Check - each entry provides sufficient information</v>
      </c>
      <c r="E79" s="141"/>
      <c r="F79" s="48"/>
    </row>
    <row r="80" spans="1:6" ht="10.5" customHeight="1" x14ac:dyDescent="0.2">
      <c r="A80" s="29"/>
      <c r="B80" s="78"/>
      <c r="C80" s="24"/>
      <c r="D80" s="29"/>
      <c r="E80" s="29"/>
      <c r="F80" s="29"/>
    </row>
    <row r="81" spans="1:6" ht="34.5" customHeight="1" x14ac:dyDescent="0.2">
      <c r="A81" s="52" t="s">
        <v>1</v>
      </c>
      <c r="B81" s="79">
        <f>B22+B65+B79</f>
        <v>9347.989999999998</v>
      </c>
      <c r="C81" s="53"/>
      <c r="D81" s="53"/>
      <c r="E81" s="53"/>
      <c r="F81" s="28"/>
    </row>
    <row r="82" spans="1:6" x14ac:dyDescent="0.2">
      <c r="A82" s="29"/>
      <c r="B82" s="24"/>
      <c r="C82" s="29"/>
      <c r="D82" s="29"/>
      <c r="E82" s="29"/>
      <c r="F82" s="29"/>
    </row>
    <row r="83" spans="1:6" x14ac:dyDescent="0.2">
      <c r="A83" s="54" t="s">
        <v>7</v>
      </c>
      <c r="B83" s="27"/>
      <c r="C83" s="28"/>
      <c r="D83" s="28"/>
      <c r="E83" s="28"/>
      <c r="F83" s="29"/>
    </row>
    <row r="84" spans="1:6" ht="12.6" customHeight="1" x14ac:dyDescent="0.2">
      <c r="A84" s="25" t="s">
        <v>34</v>
      </c>
      <c r="B84" s="55"/>
      <c r="C84" s="55"/>
      <c r="D84" s="34"/>
      <c r="E84" s="34"/>
      <c r="F84" s="29"/>
    </row>
    <row r="85" spans="1:6" ht="12.95" customHeight="1" x14ac:dyDescent="0.2">
      <c r="A85" s="33" t="s">
        <v>107</v>
      </c>
      <c r="B85" s="29"/>
      <c r="C85" s="34"/>
      <c r="D85" s="29"/>
      <c r="E85" s="34"/>
      <c r="F85" s="29"/>
    </row>
    <row r="86" spans="1:6" x14ac:dyDescent="0.2">
      <c r="A86" s="33" t="s">
        <v>102</v>
      </c>
      <c r="B86" s="34"/>
      <c r="C86" s="34"/>
      <c r="D86" s="34"/>
      <c r="E86" s="56"/>
      <c r="F86" s="48"/>
    </row>
    <row r="87" spans="1:6" x14ac:dyDescent="0.2">
      <c r="A87" s="25" t="s">
        <v>108</v>
      </c>
      <c r="B87" s="27"/>
      <c r="C87" s="28"/>
      <c r="D87" s="28"/>
      <c r="E87" s="28"/>
      <c r="F87" s="29"/>
    </row>
    <row r="88" spans="1:6" ht="12.95" customHeight="1" x14ac:dyDescent="0.2">
      <c r="A88" s="33" t="s">
        <v>101</v>
      </c>
      <c r="B88" s="29"/>
      <c r="C88" s="34"/>
      <c r="D88" s="29"/>
      <c r="E88" s="34"/>
      <c r="F88" s="29"/>
    </row>
    <row r="89" spans="1:6" x14ac:dyDescent="0.2">
      <c r="A89" s="33" t="s">
        <v>104</v>
      </c>
      <c r="B89" s="34"/>
      <c r="C89" s="34"/>
      <c r="D89" s="34"/>
      <c r="E89" s="56"/>
      <c r="F89" s="48"/>
    </row>
    <row r="90" spans="1:6" x14ac:dyDescent="0.2">
      <c r="A90" s="38" t="s">
        <v>116</v>
      </c>
      <c r="B90" s="38"/>
      <c r="C90" s="38"/>
      <c r="D90" s="38"/>
      <c r="E90" s="56"/>
      <c r="F90" s="48"/>
    </row>
    <row r="91" spans="1:6" x14ac:dyDescent="0.2">
      <c r="A91" s="42"/>
      <c r="B91" s="29"/>
      <c r="C91" s="29"/>
      <c r="D91" s="29"/>
      <c r="E91" s="48"/>
      <c r="F91" s="48"/>
    </row>
    <row r="92" spans="1:6" hidden="1" x14ac:dyDescent="0.2">
      <c r="A92" s="42"/>
      <c r="B92" s="29"/>
      <c r="C92" s="29"/>
      <c r="D92" s="29"/>
      <c r="E92" s="48"/>
      <c r="F92" s="48"/>
    </row>
    <row r="93" spans="1:6" hidden="1" x14ac:dyDescent="0.2"/>
    <row r="94" spans="1:6" hidden="1" x14ac:dyDescent="0.2"/>
    <row r="95" spans="1:6" hidden="1" x14ac:dyDescent="0.2"/>
    <row r="96" spans="1:6" hidden="1" x14ac:dyDescent="0.2"/>
    <row r="97" spans="1:6" ht="12.75" hidden="1" customHeight="1" x14ac:dyDescent="0.2"/>
    <row r="98" spans="1:6" hidden="1" x14ac:dyDescent="0.2"/>
    <row r="99" spans="1:6" hidden="1" x14ac:dyDescent="0.2"/>
    <row r="100" spans="1:6" hidden="1" x14ac:dyDescent="0.2">
      <c r="A100" s="57"/>
      <c r="B100" s="48"/>
      <c r="C100" s="48"/>
      <c r="D100" s="48"/>
      <c r="E100" s="48"/>
      <c r="F100" s="48"/>
    </row>
    <row r="101" spans="1:6" hidden="1" x14ac:dyDescent="0.2">
      <c r="A101" s="57"/>
      <c r="B101" s="48"/>
      <c r="C101" s="48"/>
      <c r="D101" s="48"/>
      <c r="E101" s="48"/>
      <c r="F101" s="48"/>
    </row>
    <row r="102" spans="1:6" hidden="1" x14ac:dyDescent="0.2">
      <c r="A102" s="57"/>
      <c r="B102" s="48"/>
      <c r="C102" s="48"/>
      <c r="D102" s="48"/>
      <c r="E102" s="48"/>
      <c r="F102" s="48"/>
    </row>
    <row r="103" spans="1:6" hidden="1" x14ac:dyDescent="0.2">
      <c r="A103" s="57"/>
      <c r="B103" s="48"/>
      <c r="C103" s="48"/>
      <c r="D103" s="48"/>
      <c r="E103" s="48"/>
      <c r="F103" s="48"/>
    </row>
    <row r="104" spans="1:6" hidden="1" x14ac:dyDescent="0.2">
      <c r="A104" s="57"/>
      <c r="B104" s="48"/>
      <c r="C104" s="48"/>
      <c r="D104" s="48"/>
      <c r="E104" s="48"/>
      <c r="F104" s="48"/>
    </row>
    <row r="105" spans="1:6" hidden="1" x14ac:dyDescent="0.2"/>
    <row r="106" spans="1:6" hidden="1" x14ac:dyDescent="0.2"/>
    <row r="107" spans="1:6" hidden="1" x14ac:dyDescent="0.2"/>
    <row r="108" spans="1:6" hidden="1" x14ac:dyDescent="0.2"/>
    <row r="109" spans="1:6" hidden="1" x14ac:dyDescent="0.2"/>
    <row r="110" spans="1:6" hidden="1" x14ac:dyDescent="0.2"/>
    <row r="111" spans="1:6" hidden="1"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sheetData>
  <sheetProtection sheet="1" formatCells="0" formatRows="0" insertColumns="0" insertRows="0" deleteRows="0"/>
  <mergeCells count="15">
    <mergeCell ref="B7:E7"/>
    <mergeCell ref="B5:E5"/>
    <mergeCell ref="D79:E79"/>
    <mergeCell ref="A1:E1"/>
    <mergeCell ref="A24:E24"/>
    <mergeCell ref="A67:E67"/>
    <mergeCell ref="B2:E2"/>
    <mergeCell ref="B3:E3"/>
    <mergeCell ref="B4:E4"/>
    <mergeCell ref="A8:E8"/>
    <mergeCell ref="A9:E9"/>
    <mergeCell ref="B6:E6"/>
    <mergeCell ref="D22:E22"/>
    <mergeCell ref="D65:E65"/>
    <mergeCell ref="A10:E10"/>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A21 A69:A78 A26:A64"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68 A25 A11" xr:uid="{00000000-0002-0000-0200-000001000000}"/>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sign-off'!$A$46</xm:f>
          </x14:formula1>
          <xm:sqref>B12:B21 B69:B78 B26:B64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52"/>
  <sheetViews>
    <sheetView zoomScaleNormal="100" workbookViewId="0">
      <selection activeCell="D23" sqref="D23:E23"/>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9.28515625" style="17" customWidth="1"/>
    <col min="7" max="10" width="9.140625" style="17" hidden="1" customWidth="1"/>
    <col min="11" max="13" width="0" style="17" hidden="1" customWidth="1"/>
    <col min="14" max="16384" width="0" style="17" hidden="1"/>
  </cols>
  <sheetData>
    <row r="1" spans="1:6" ht="26.25" customHeight="1" x14ac:dyDescent="0.2">
      <c r="A1" s="137" t="s">
        <v>5</v>
      </c>
      <c r="B1" s="137"/>
      <c r="C1" s="137"/>
      <c r="D1" s="137"/>
      <c r="E1" s="137"/>
      <c r="F1" s="40"/>
    </row>
    <row r="2" spans="1:6" ht="21" customHeight="1" x14ac:dyDescent="0.2">
      <c r="A2" s="4" t="s">
        <v>2</v>
      </c>
      <c r="B2" s="140" t="str">
        <f>'Summary and sign-off'!B2:F2</f>
        <v>Takeovers Panel</v>
      </c>
      <c r="C2" s="140"/>
      <c r="D2" s="140"/>
      <c r="E2" s="140"/>
      <c r="F2" s="40"/>
    </row>
    <row r="3" spans="1:6" ht="21" customHeight="1" x14ac:dyDescent="0.2">
      <c r="A3" s="4" t="s">
        <v>3</v>
      </c>
      <c r="B3" s="140" t="str">
        <f>'Summary and sign-off'!B3:F3</f>
        <v>Andrew Hudson</v>
      </c>
      <c r="C3" s="140"/>
      <c r="D3" s="140"/>
      <c r="E3" s="140"/>
      <c r="F3" s="40"/>
    </row>
    <row r="4" spans="1:6" ht="21" customHeight="1" x14ac:dyDescent="0.2">
      <c r="A4" s="4" t="s">
        <v>46</v>
      </c>
      <c r="B4" s="140">
        <f>'Summary and sign-off'!B4:F4</f>
        <v>43647</v>
      </c>
      <c r="C4" s="140"/>
      <c r="D4" s="140"/>
      <c r="E4" s="140"/>
      <c r="F4" s="40"/>
    </row>
    <row r="5" spans="1:6" ht="21" customHeight="1" x14ac:dyDescent="0.2">
      <c r="A5" s="4" t="s">
        <v>47</v>
      </c>
      <c r="B5" s="140">
        <f>'Summary and sign-off'!B5:F5</f>
        <v>44012</v>
      </c>
      <c r="C5" s="140"/>
      <c r="D5" s="140"/>
      <c r="E5" s="140"/>
      <c r="F5" s="40"/>
    </row>
    <row r="6" spans="1:6" ht="21" customHeight="1" x14ac:dyDescent="0.2">
      <c r="A6" s="4" t="s">
        <v>13</v>
      </c>
      <c r="B6" s="135" t="s">
        <v>12</v>
      </c>
      <c r="C6" s="135"/>
      <c r="D6" s="135"/>
      <c r="E6" s="135"/>
      <c r="F6" s="40"/>
    </row>
    <row r="7" spans="1:6" ht="21" customHeight="1" x14ac:dyDescent="0.2">
      <c r="A7" s="4" t="s">
        <v>69</v>
      </c>
      <c r="B7" s="135" t="s">
        <v>80</v>
      </c>
      <c r="C7" s="135"/>
      <c r="D7" s="135"/>
      <c r="E7" s="135"/>
      <c r="F7" s="40"/>
    </row>
    <row r="8" spans="1:6" ht="35.25" customHeight="1" x14ac:dyDescent="0.25">
      <c r="A8" s="150" t="s">
        <v>109</v>
      </c>
      <c r="B8" s="150"/>
      <c r="C8" s="151"/>
      <c r="D8" s="151"/>
      <c r="E8" s="151"/>
      <c r="F8" s="44"/>
    </row>
    <row r="9" spans="1:6" ht="35.25" customHeight="1" x14ac:dyDescent="0.25">
      <c r="A9" s="148" t="s">
        <v>88</v>
      </c>
      <c r="B9" s="149"/>
      <c r="C9" s="149"/>
      <c r="D9" s="149"/>
      <c r="E9" s="149"/>
      <c r="F9" s="44"/>
    </row>
    <row r="10" spans="1:6" ht="27" customHeight="1" x14ac:dyDescent="0.2">
      <c r="A10" s="37" t="s">
        <v>112</v>
      </c>
      <c r="B10" s="37" t="s">
        <v>15</v>
      </c>
      <c r="C10" s="37" t="s">
        <v>56</v>
      </c>
      <c r="D10" s="37" t="s">
        <v>54</v>
      </c>
      <c r="E10" s="37" t="s">
        <v>45</v>
      </c>
      <c r="F10" s="25"/>
    </row>
    <row r="11" spans="1:6" s="70" customFormat="1" hidden="1" x14ac:dyDescent="0.2">
      <c r="A11" s="90"/>
      <c r="B11" s="91"/>
      <c r="C11" s="95"/>
      <c r="D11" s="95"/>
      <c r="E11" s="96"/>
      <c r="F11" s="2"/>
    </row>
    <row r="12" spans="1:6" s="70" customFormat="1" x14ac:dyDescent="0.2">
      <c r="A12" s="94"/>
      <c r="B12" s="91"/>
      <c r="C12" s="95"/>
      <c r="D12" s="95"/>
      <c r="E12" s="96"/>
      <c r="F12" s="2"/>
    </row>
    <row r="13" spans="1:6" s="70" customFormat="1" x14ac:dyDescent="0.2">
      <c r="A13" s="94">
        <v>43735</v>
      </c>
      <c r="B13" s="91">
        <v>33.65</v>
      </c>
      <c r="C13" s="95" t="s">
        <v>155</v>
      </c>
      <c r="D13" s="95" t="s">
        <v>156</v>
      </c>
      <c r="E13" s="96" t="s">
        <v>127</v>
      </c>
      <c r="F13" s="2"/>
    </row>
    <row r="14" spans="1:6" s="70" customFormat="1" x14ac:dyDescent="0.2">
      <c r="A14" s="94">
        <v>43712</v>
      </c>
      <c r="B14" s="91">
        <v>7.39</v>
      </c>
      <c r="C14" s="95" t="s">
        <v>167</v>
      </c>
      <c r="D14" s="95" t="s">
        <v>168</v>
      </c>
      <c r="E14" s="96"/>
      <c r="F14" s="2"/>
    </row>
    <row r="15" spans="1:6" s="70" customFormat="1" x14ac:dyDescent="0.2">
      <c r="A15" s="94">
        <v>44006</v>
      </c>
      <c r="B15" s="91">
        <v>16.52</v>
      </c>
      <c r="C15" s="95" t="s">
        <v>172</v>
      </c>
      <c r="D15" s="95" t="s">
        <v>131</v>
      </c>
      <c r="E15" s="96" t="s">
        <v>127</v>
      </c>
      <c r="F15" s="2"/>
    </row>
    <row r="16" spans="1:6" s="70" customFormat="1" x14ac:dyDescent="0.2">
      <c r="A16" s="94"/>
      <c r="B16" s="91"/>
      <c r="C16" s="95"/>
      <c r="D16" s="95"/>
      <c r="E16" s="96"/>
      <c r="F16" s="2"/>
    </row>
    <row r="17" spans="1:6" s="70" customFormat="1" x14ac:dyDescent="0.2">
      <c r="A17" s="94"/>
      <c r="B17" s="91"/>
      <c r="C17" s="95"/>
      <c r="D17" s="95"/>
      <c r="E17" s="96"/>
      <c r="F17" s="2"/>
    </row>
    <row r="18" spans="1:6" s="70" customFormat="1" x14ac:dyDescent="0.2">
      <c r="A18" s="94"/>
      <c r="B18" s="91"/>
      <c r="C18" s="95"/>
      <c r="D18" s="95"/>
      <c r="E18" s="96"/>
      <c r="F18" s="2"/>
    </row>
    <row r="19" spans="1:6" s="70" customFormat="1" x14ac:dyDescent="0.2">
      <c r="A19" s="94"/>
      <c r="B19" s="91"/>
      <c r="C19" s="95"/>
      <c r="D19" s="95"/>
      <c r="E19" s="96"/>
      <c r="F19" s="2"/>
    </row>
    <row r="20" spans="1:6" s="70" customFormat="1" x14ac:dyDescent="0.2">
      <c r="A20" s="90"/>
      <c r="B20" s="91"/>
      <c r="C20" s="95"/>
      <c r="D20" s="95"/>
      <c r="E20" s="96"/>
      <c r="F20" s="2"/>
    </row>
    <row r="21" spans="1:6" s="70" customFormat="1" x14ac:dyDescent="0.2">
      <c r="A21" s="90"/>
      <c r="B21" s="91"/>
      <c r="C21" s="95"/>
      <c r="D21" s="95"/>
      <c r="E21" s="96"/>
      <c r="F21" s="2"/>
    </row>
    <row r="22" spans="1:6" s="70" customFormat="1" ht="11.25" hidden="1" customHeight="1" x14ac:dyDescent="0.2">
      <c r="A22" s="90"/>
      <c r="B22" s="91"/>
      <c r="C22" s="95"/>
      <c r="D22" s="95"/>
      <c r="E22" s="96"/>
      <c r="F22" s="2"/>
    </row>
    <row r="23" spans="1:6" ht="34.5" customHeight="1" x14ac:dyDescent="0.2">
      <c r="A23" s="71" t="s">
        <v>85</v>
      </c>
      <c r="B23" s="83">
        <f>SUM(B11:B22)</f>
        <v>57.56</v>
      </c>
      <c r="C23" s="132" t="str">
        <f>IF(SUBTOTAL(3,B11:B22)=SUBTOTAL(103,B11:B22),'Summary and sign-off'!$A$47,'Summary and sign-off'!$A$48)</f>
        <v>Check - there are no hidden rows with data</v>
      </c>
      <c r="D23" s="141" t="str">
        <f>IF('Summary and sign-off'!F57='Summary and sign-off'!F53,'Summary and sign-off'!A50,'Summary and sign-off'!A49)</f>
        <v>Check - each entry provides sufficient information</v>
      </c>
      <c r="E23" s="141"/>
      <c r="F23" s="2"/>
    </row>
    <row r="24" spans="1:6" x14ac:dyDescent="0.2">
      <c r="A24" s="23"/>
      <c r="B24" s="22"/>
      <c r="C24" s="22"/>
      <c r="D24" s="22"/>
      <c r="E24" s="22"/>
      <c r="F24" s="40"/>
    </row>
    <row r="25" spans="1:6" x14ac:dyDescent="0.2">
      <c r="A25" s="23" t="s">
        <v>7</v>
      </c>
      <c r="B25" s="24"/>
      <c r="C25" s="29"/>
      <c r="D25" s="22"/>
      <c r="E25" s="22"/>
      <c r="F25" s="40"/>
    </row>
    <row r="26" spans="1:6" ht="12.75" customHeight="1" x14ac:dyDescent="0.2">
      <c r="A26" s="25" t="s">
        <v>111</v>
      </c>
      <c r="B26" s="25"/>
      <c r="C26" s="25"/>
      <c r="D26" s="25"/>
      <c r="E26" s="25"/>
      <c r="F26" s="40"/>
    </row>
    <row r="27" spans="1:6" x14ac:dyDescent="0.2">
      <c r="A27" s="25" t="s">
        <v>110</v>
      </c>
      <c r="B27" s="33"/>
      <c r="C27" s="45"/>
      <c r="D27" s="46"/>
      <c r="E27" s="46"/>
      <c r="F27" s="40"/>
    </row>
    <row r="28" spans="1:6" x14ac:dyDescent="0.2">
      <c r="A28" s="25" t="s">
        <v>108</v>
      </c>
      <c r="B28" s="27"/>
      <c r="C28" s="28"/>
      <c r="D28" s="28"/>
      <c r="E28" s="28"/>
      <c r="F28" s="29"/>
    </row>
    <row r="29" spans="1:6" x14ac:dyDescent="0.2">
      <c r="A29" s="33" t="s">
        <v>10</v>
      </c>
      <c r="B29" s="33"/>
      <c r="C29" s="45"/>
      <c r="D29" s="45"/>
      <c r="E29" s="45"/>
      <c r="F29" s="40"/>
    </row>
    <row r="30" spans="1:6" ht="12.75" customHeight="1" x14ac:dyDescent="0.2">
      <c r="A30" s="33" t="s">
        <v>117</v>
      </c>
      <c r="B30" s="33"/>
      <c r="C30" s="47"/>
      <c r="D30" s="47"/>
      <c r="E30" s="35"/>
      <c r="F30" s="40"/>
    </row>
    <row r="31" spans="1:6" x14ac:dyDescent="0.2">
      <c r="A31" s="22"/>
      <c r="B31" s="22"/>
      <c r="C31" s="22"/>
      <c r="D31" s="22"/>
      <c r="E31" s="22"/>
      <c r="F31" s="40"/>
    </row>
    <row r="32" spans="1:6"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x14ac:dyDescent="0.2"/>
    <row r="51" x14ac:dyDescent="0.2"/>
    <row r="52" x14ac:dyDescent="0.2"/>
  </sheetData>
  <sheetProtection sheet="1" formatCells="0" insertRows="0" deleteRows="0"/>
  <mergeCells count="10">
    <mergeCell ref="D23:E23"/>
    <mergeCell ref="B6:E6"/>
    <mergeCell ref="B5:E5"/>
    <mergeCell ref="A1:E1"/>
    <mergeCell ref="A9:E9"/>
    <mergeCell ref="B2:E2"/>
    <mergeCell ref="B3:E3"/>
    <mergeCell ref="B4:E4"/>
    <mergeCell ref="A8:E8"/>
    <mergeCell ref="B7:E7"/>
  </mergeCells>
  <dataValidations count="2">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2" xr:uid="{00000000-0002-0000-03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sign-off'!$A$46</xm:f>
          </x14:formula1>
          <xm:sqref>B11:B22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3"/>
  <sheetViews>
    <sheetView topLeftCell="A10" zoomScaleNormal="100" workbookViewId="0">
      <selection activeCell="D27" sqref="D27:E27"/>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6.85546875" style="17" customWidth="1"/>
    <col min="7" max="10" width="9.140625" style="17" hidden="1" customWidth="1"/>
    <col min="11" max="13" width="0" style="17" hidden="1" customWidth="1"/>
    <col min="14" max="16384" width="9.140625" style="17" hidden="1"/>
  </cols>
  <sheetData>
    <row r="1" spans="1:6" ht="26.25" customHeight="1" x14ac:dyDescent="0.2">
      <c r="A1" s="137" t="s">
        <v>5</v>
      </c>
      <c r="B1" s="137"/>
      <c r="C1" s="137"/>
      <c r="D1" s="137"/>
      <c r="E1" s="137"/>
      <c r="F1" s="26"/>
    </row>
    <row r="2" spans="1:6" ht="21" customHeight="1" x14ac:dyDescent="0.2">
      <c r="A2" s="4" t="s">
        <v>2</v>
      </c>
      <c r="B2" s="140" t="str">
        <f>'Summary and sign-off'!B2:F2</f>
        <v>Takeovers Panel</v>
      </c>
      <c r="C2" s="140"/>
      <c r="D2" s="140"/>
      <c r="E2" s="140"/>
      <c r="F2" s="26"/>
    </row>
    <row r="3" spans="1:6" ht="21" customHeight="1" x14ac:dyDescent="0.2">
      <c r="A3" s="4" t="s">
        <v>3</v>
      </c>
      <c r="B3" s="140" t="str">
        <f>'Summary and sign-off'!B3:F3</f>
        <v>Andrew Hudson</v>
      </c>
      <c r="C3" s="140"/>
      <c r="D3" s="140"/>
      <c r="E3" s="140"/>
      <c r="F3" s="26"/>
    </row>
    <row r="4" spans="1:6" ht="21" customHeight="1" x14ac:dyDescent="0.2">
      <c r="A4" s="4" t="s">
        <v>46</v>
      </c>
      <c r="B4" s="140">
        <f>'Summary and sign-off'!B4:F4</f>
        <v>43647</v>
      </c>
      <c r="C4" s="140"/>
      <c r="D4" s="140"/>
      <c r="E4" s="140"/>
      <c r="F4" s="26"/>
    </row>
    <row r="5" spans="1:6" ht="21" customHeight="1" x14ac:dyDescent="0.2">
      <c r="A5" s="4" t="s">
        <v>47</v>
      </c>
      <c r="B5" s="140">
        <f>'Summary and sign-off'!B5:F5</f>
        <v>44012</v>
      </c>
      <c r="C5" s="140"/>
      <c r="D5" s="140"/>
      <c r="E5" s="140"/>
      <c r="F5" s="26"/>
    </row>
    <row r="6" spans="1:6" ht="21" customHeight="1" x14ac:dyDescent="0.2">
      <c r="A6" s="4" t="s">
        <v>13</v>
      </c>
      <c r="B6" s="135" t="s">
        <v>12</v>
      </c>
      <c r="C6" s="135"/>
      <c r="D6" s="135"/>
      <c r="E6" s="135"/>
      <c r="F6" s="36"/>
    </row>
    <row r="7" spans="1:6" ht="21" customHeight="1" x14ac:dyDescent="0.2">
      <c r="A7" s="4" t="s">
        <v>69</v>
      </c>
      <c r="B7" s="135" t="s">
        <v>80</v>
      </c>
      <c r="C7" s="135"/>
      <c r="D7" s="135"/>
      <c r="E7" s="135"/>
      <c r="F7" s="36"/>
    </row>
    <row r="8" spans="1:6" ht="35.25" customHeight="1" x14ac:dyDescent="0.2">
      <c r="A8" s="144" t="s">
        <v>0</v>
      </c>
      <c r="B8" s="144"/>
      <c r="C8" s="151"/>
      <c r="D8" s="151"/>
      <c r="E8" s="151"/>
      <c r="F8" s="26"/>
    </row>
    <row r="9" spans="1:6" ht="35.25" customHeight="1" x14ac:dyDescent="0.2">
      <c r="A9" s="152" t="s">
        <v>84</v>
      </c>
      <c r="B9" s="153"/>
      <c r="C9" s="153"/>
      <c r="D9" s="153"/>
      <c r="E9" s="153"/>
      <c r="F9" s="26"/>
    </row>
    <row r="10" spans="1:6" ht="27" customHeight="1" x14ac:dyDescent="0.2">
      <c r="A10" s="37" t="s">
        <v>33</v>
      </c>
      <c r="B10" s="37" t="s">
        <v>15</v>
      </c>
      <c r="C10" s="37" t="s">
        <v>35</v>
      </c>
      <c r="D10" s="37" t="s">
        <v>113</v>
      </c>
      <c r="E10" s="37" t="s">
        <v>45</v>
      </c>
      <c r="F10" s="38"/>
    </row>
    <row r="11" spans="1:6" s="70" customFormat="1" hidden="1" x14ac:dyDescent="0.2">
      <c r="A11" s="90"/>
      <c r="B11" s="91"/>
      <c r="C11" s="95"/>
      <c r="D11" s="95"/>
      <c r="E11" s="96"/>
      <c r="F11" s="3"/>
    </row>
    <row r="12" spans="1:6" s="70" customFormat="1" x14ac:dyDescent="0.2">
      <c r="A12" s="94"/>
      <c r="B12" s="91"/>
      <c r="C12" s="95"/>
      <c r="D12" s="95"/>
      <c r="E12" s="96"/>
      <c r="F12" s="3"/>
    </row>
    <row r="13" spans="1:6" s="70" customFormat="1" x14ac:dyDescent="0.2">
      <c r="A13" s="94"/>
      <c r="B13" s="91"/>
      <c r="C13" s="95"/>
      <c r="D13" s="95"/>
      <c r="E13" s="96"/>
      <c r="F13" s="3"/>
    </row>
    <row r="14" spans="1:6" s="70" customFormat="1" x14ac:dyDescent="0.2">
      <c r="A14" s="94"/>
      <c r="B14" s="91"/>
      <c r="C14" s="95"/>
      <c r="D14" s="95"/>
      <c r="E14" s="96"/>
      <c r="F14" s="3"/>
    </row>
    <row r="15" spans="1:6" s="70" customFormat="1" x14ac:dyDescent="0.2">
      <c r="A15" s="94"/>
      <c r="B15" s="91"/>
      <c r="C15" s="95"/>
      <c r="D15" s="95"/>
      <c r="E15" s="96"/>
      <c r="F15" s="3"/>
    </row>
    <row r="16" spans="1:6" s="70" customFormat="1" x14ac:dyDescent="0.2">
      <c r="A16" s="94" t="s">
        <v>134</v>
      </c>
      <c r="B16" s="91">
        <f>52.16*12</f>
        <v>625.91999999999996</v>
      </c>
      <c r="C16" s="95" t="s">
        <v>138</v>
      </c>
      <c r="D16" s="95" t="s">
        <v>139</v>
      </c>
      <c r="E16" s="96" t="s">
        <v>142</v>
      </c>
      <c r="F16" s="3"/>
    </row>
    <row r="17" spans="1:6" s="70" customFormat="1" x14ac:dyDescent="0.2">
      <c r="A17" s="94" t="s">
        <v>175</v>
      </c>
      <c r="B17" s="91">
        <v>108.25</v>
      </c>
      <c r="C17" s="95" t="s">
        <v>163</v>
      </c>
      <c r="D17" s="95" t="s">
        <v>141</v>
      </c>
      <c r="E17" s="96" t="s">
        <v>142</v>
      </c>
      <c r="F17" s="3"/>
    </row>
    <row r="18" spans="1:6" s="70" customFormat="1" x14ac:dyDescent="0.2">
      <c r="A18" s="94" t="s">
        <v>176</v>
      </c>
      <c r="B18" s="91">
        <v>144.19999999999999</v>
      </c>
      <c r="C18" s="95" t="s">
        <v>162</v>
      </c>
      <c r="D18" s="95" t="s">
        <v>141</v>
      </c>
      <c r="E18" s="96" t="s">
        <v>142</v>
      </c>
      <c r="F18" s="3"/>
    </row>
    <row r="19" spans="1:6" s="70" customFormat="1" x14ac:dyDescent="0.2">
      <c r="A19" s="94" t="s">
        <v>173</v>
      </c>
      <c r="B19" s="91">
        <v>1192</v>
      </c>
      <c r="C19" s="95" t="s">
        <v>135</v>
      </c>
      <c r="D19" s="95" t="s">
        <v>140</v>
      </c>
      <c r="E19" s="96" t="s">
        <v>142</v>
      </c>
      <c r="F19" s="3"/>
    </row>
    <row r="20" spans="1:6" s="70" customFormat="1" x14ac:dyDescent="0.2">
      <c r="A20" s="94" t="s">
        <v>174</v>
      </c>
      <c r="B20" s="91">
        <v>456.52</v>
      </c>
      <c r="C20" s="95" t="s">
        <v>136</v>
      </c>
      <c r="D20" s="95" t="s">
        <v>140</v>
      </c>
      <c r="E20" s="96" t="s">
        <v>142</v>
      </c>
      <c r="F20" s="3"/>
    </row>
    <row r="21" spans="1:6" s="70" customFormat="1" x14ac:dyDescent="0.2">
      <c r="A21" s="94"/>
      <c r="B21" s="91"/>
      <c r="C21" s="95"/>
      <c r="D21" s="95"/>
      <c r="E21" s="96"/>
      <c r="F21" s="3"/>
    </row>
    <row r="22" spans="1:6" s="70" customFormat="1" x14ac:dyDescent="0.2">
      <c r="A22" s="94"/>
      <c r="B22" s="91"/>
      <c r="C22" s="95" t="s">
        <v>137</v>
      </c>
      <c r="D22" s="95"/>
      <c r="E22" s="96"/>
      <c r="F22" s="3"/>
    </row>
    <row r="23" spans="1:6" s="70" customFormat="1" x14ac:dyDescent="0.2">
      <c r="A23" s="94"/>
      <c r="B23" s="91"/>
      <c r="C23" s="95"/>
      <c r="D23" s="95"/>
      <c r="E23" s="96"/>
      <c r="F23" s="3"/>
    </row>
    <row r="24" spans="1:6" s="70" customFormat="1" x14ac:dyDescent="0.2">
      <c r="A24" s="90"/>
      <c r="B24" s="91"/>
      <c r="C24" s="95"/>
      <c r="D24" s="95"/>
      <c r="E24" s="96"/>
      <c r="F24" s="3"/>
    </row>
    <row r="25" spans="1:6" s="70" customFormat="1" x14ac:dyDescent="0.2">
      <c r="A25" s="90"/>
      <c r="B25" s="91"/>
      <c r="C25" s="95"/>
      <c r="D25" s="95"/>
      <c r="E25" s="96"/>
      <c r="F25" s="3"/>
    </row>
    <row r="26" spans="1:6" s="70" customFormat="1" hidden="1" x14ac:dyDescent="0.2">
      <c r="A26" s="90"/>
      <c r="B26" s="91"/>
      <c r="C26" s="95"/>
      <c r="D26" s="95"/>
      <c r="E26" s="96"/>
      <c r="F26" s="3"/>
    </row>
    <row r="27" spans="1:6" ht="34.5" customHeight="1" x14ac:dyDescent="0.2">
      <c r="A27" s="71" t="s">
        <v>89</v>
      </c>
      <c r="B27" s="83">
        <f>SUM(B11:B26)</f>
        <v>2526.89</v>
      </c>
      <c r="C27" s="132" t="str">
        <f>IF(SUBTOTAL(3,B11:B26)=SUBTOTAL(103,B11:B26),'Summary and sign-off'!$A$47,'Summary and sign-off'!$A$48)</f>
        <v>Check - there are no hidden rows with data</v>
      </c>
      <c r="D27" s="141" t="str">
        <f>IF('Summary and sign-off'!F58='Summary and sign-off'!F53,'Summary and sign-off'!A50,'Summary and sign-off'!A49)</f>
        <v>Check - each entry provides sufficient information</v>
      </c>
      <c r="E27" s="141"/>
      <c r="F27" s="39"/>
    </row>
    <row r="28" spans="1:6" ht="14.1" customHeight="1" x14ac:dyDescent="0.2">
      <c r="A28" s="40"/>
      <c r="B28" s="29"/>
      <c r="C28" s="22"/>
      <c r="D28" s="22"/>
      <c r="E28" s="22"/>
      <c r="F28" s="26"/>
    </row>
    <row r="29" spans="1:6" x14ac:dyDescent="0.2">
      <c r="A29" s="23" t="s">
        <v>6</v>
      </c>
      <c r="B29" s="22"/>
      <c r="C29" s="22"/>
      <c r="D29" s="22"/>
      <c r="E29" s="22"/>
      <c r="F29" s="26"/>
    </row>
    <row r="30" spans="1:6" ht="12.6" customHeight="1" x14ac:dyDescent="0.2">
      <c r="A30" s="25" t="s">
        <v>34</v>
      </c>
      <c r="B30" s="22"/>
      <c r="C30" s="22"/>
      <c r="D30" s="22"/>
      <c r="E30" s="22"/>
      <c r="F30" s="26"/>
    </row>
    <row r="31" spans="1:6" x14ac:dyDescent="0.2">
      <c r="A31" s="25" t="s">
        <v>108</v>
      </c>
      <c r="B31" s="27"/>
      <c r="C31" s="28"/>
      <c r="D31" s="28"/>
      <c r="E31" s="28"/>
      <c r="F31" s="29"/>
    </row>
    <row r="32" spans="1:6" x14ac:dyDescent="0.2">
      <c r="A32" s="33" t="s">
        <v>10</v>
      </c>
      <c r="B32" s="34"/>
      <c r="C32" s="29"/>
      <c r="D32" s="29"/>
      <c r="E32" s="29"/>
      <c r="F32" s="29"/>
    </row>
    <row r="33" spans="1:6" ht="12.75" customHeight="1" x14ac:dyDescent="0.2">
      <c r="A33" s="33" t="s">
        <v>117</v>
      </c>
      <c r="B33" s="41"/>
      <c r="C33" s="35"/>
      <c r="D33" s="35"/>
      <c r="E33" s="35"/>
      <c r="F33" s="35"/>
    </row>
    <row r="34" spans="1:6" x14ac:dyDescent="0.2">
      <c r="A34" s="40"/>
      <c r="B34" s="42"/>
      <c r="C34" s="22"/>
      <c r="D34" s="22"/>
      <c r="E34" s="22"/>
      <c r="F34" s="40"/>
    </row>
    <row r="35" spans="1:6" hidden="1" x14ac:dyDescent="0.2">
      <c r="A35" s="22"/>
      <c r="B35" s="22"/>
      <c r="C35" s="22"/>
      <c r="D35" s="22"/>
      <c r="E35" s="40"/>
    </row>
    <row r="36" spans="1:6" ht="12.75" hidden="1" customHeight="1" x14ac:dyDescent="0.2"/>
    <row r="37" spans="1:6" hidden="1" x14ac:dyDescent="0.2">
      <c r="A37" s="43"/>
      <c r="B37" s="43"/>
      <c r="C37" s="43"/>
      <c r="D37" s="43"/>
      <c r="E37" s="43"/>
      <c r="F37" s="26"/>
    </row>
    <row r="38" spans="1:6" hidden="1" x14ac:dyDescent="0.2">
      <c r="A38" s="43"/>
      <c r="B38" s="43"/>
      <c r="C38" s="43"/>
      <c r="D38" s="43"/>
      <c r="E38" s="43"/>
      <c r="F38" s="26"/>
    </row>
    <row r="39" spans="1:6" hidden="1" x14ac:dyDescent="0.2">
      <c r="A39" s="43"/>
      <c r="B39" s="43"/>
      <c r="C39" s="43"/>
      <c r="D39" s="43"/>
      <c r="E39" s="43"/>
      <c r="F39" s="26"/>
    </row>
    <row r="40" spans="1:6" hidden="1" x14ac:dyDescent="0.2">
      <c r="A40" s="43"/>
      <c r="B40" s="43"/>
      <c r="C40" s="43"/>
      <c r="D40" s="43"/>
      <c r="E40" s="43"/>
      <c r="F40" s="26"/>
    </row>
    <row r="41" spans="1:6" hidden="1" x14ac:dyDescent="0.2">
      <c r="A41" s="43"/>
      <c r="B41" s="43"/>
      <c r="C41" s="43"/>
      <c r="D41" s="43"/>
      <c r="E41" s="43"/>
      <c r="F41" s="26"/>
    </row>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row r="51" hidden="1" x14ac:dyDescent="0.2"/>
    <row r="52" hidden="1" x14ac:dyDescent="0.2"/>
    <row r="53" x14ac:dyDescent="0.2"/>
  </sheetData>
  <sheetProtection sheet="1" formatCells="0" insertRows="0" deleteRows="0"/>
  <mergeCells count="10">
    <mergeCell ref="D27:E27"/>
    <mergeCell ref="B6:E6"/>
    <mergeCell ref="B5:E5"/>
    <mergeCell ref="B7:E7"/>
    <mergeCell ref="A1:E1"/>
    <mergeCell ref="B2:E2"/>
    <mergeCell ref="B3:E3"/>
    <mergeCell ref="B4:E4"/>
    <mergeCell ref="A9:E9"/>
    <mergeCell ref="A8:E8"/>
  </mergeCells>
  <dataValidations count="2">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6" xr:uid="{00000000-0002-0000-04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B11:B26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72"/>
  <sheetViews>
    <sheetView zoomScaleNormal="100" workbookViewId="0">
      <selection activeCell="D28" sqref="D28"/>
    </sheetView>
  </sheetViews>
  <sheetFormatPr defaultColWidth="0" defaultRowHeight="12.75" zeroHeight="1" x14ac:dyDescent="0.2"/>
  <cols>
    <col min="1" max="1" width="35.7109375" style="17" customWidth="1"/>
    <col min="2" max="2" width="46.85546875" style="17" customWidth="1"/>
    <col min="3" max="3" width="22.140625" style="17" customWidth="1"/>
    <col min="4" max="4" width="25.42578125" style="17" customWidth="1"/>
    <col min="5" max="6" width="35.7109375" style="17" customWidth="1"/>
    <col min="7" max="7" width="38" style="17" customWidth="1"/>
    <col min="8" max="10" width="9.140625" style="17" hidden="1" customWidth="1"/>
    <col min="11" max="15" width="0" style="17" hidden="1" customWidth="1"/>
    <col min="16" max="16384" width="0" style="17" hidden="1"/>
  </cols>
  <sheetData>
    <row r="1" spans="1:6" ht="26.25" customHeight="1" x14ac:dyDescent="0.2">
      <c r="A1" s="137" t="s">
        <v>16</v>
      </c>
      <c r="B1" s="137"/>
      <c r="C1" s="137"/>
      <c r="D1" s="137"/>
      <c r="E1" s="137"/>
      <c r="F1" s="137"/>
    </row>
    <row r="2" spans="1:6" ht="21" customHeight="1" x14ac:dyDescent="0.2">
      <c r="A2" s="4" t="s">
        <v>2</v>
      </c>
      <c r="B2" s="140" t="str">
        <f>'Summary and sign-off'!B2:F2</f>
        <v>Takeovers Panel</v>
      </c>
      <c r="C2" s="140"/>
      <c r="D2" s="140"/>
      <c r="E2" s="140"/>
      <c r="F2" s="140"/>
    </row>
    <row r="3" spans="1:6" ht="21" customHeight="1" x14ac:dyDescent="0.2">
      <c r="A3" s="4" t="s">
        <v>3</v>
      </c>
      <c r="B3" s="140" t="str">
        <f>'Summary and sign-off'!B3:F3</f>
        <v>Andrew Hudson</v>
      </c>
      <c r="C3" s="140"/>
      <c r="D3" s="140"/>
      <c r="E3" s="140"/>
      <c r="F3" s="140"/>
    </row>
    <row r="4" spans="1:6" ht="21" customHeight="1" x14ac:dyDescent="0.2">
      <c r="A4" s="4" t="s">
        <v>46</v>
      </c>
      <c r="B4" s="140">
        <f>'Summary and sign-off'!B4:F4</f>
        <v>43647</v>
      </c>
      <c r="C4" s="140"/>
      <c r="D4" s="140"/>
      <c r="E4" s="140"/>
      <c r="F4" s="140"/>
    </row>
    <row r="5" spans="1:6" ht="21" customHeight="1" x14ac:dyDescent="0.2">
      <c r="A5" s="4" t="s">
        <v>47</v>
      </c>
      <c r="B5" s="140">
        <f>'Summary and sign-off'!B5:F5</f>
        <v>44012</v>
      </c>
      <c r="C5" s="140"/>
      <c r="D5" s="140"/>
      <c r="E5" s="140"/>
      <c r="F5" s="140"/>
    </row>
    <row r="6" spans="1:6" ht="21" customHeight="1" x14ac:dyDescent="0.2">
      <c r="A6" s="4" t="s">
        <v>118</v>
      </c>
      <c r="B6" s="135" t="s">
        <v>12</v>
      </c>
      <c r="C6" s="135"/>
      <c r="D6" s="135"/>
      <c r="E6" s="135"/>
      <c r="F6" s="135"/>
    </row>
    <row r="7" spans="1:6" ht="21" customHeight="1" x14ac:dyDescent="0.2">
      <c r="A7" s="4" t="s">
        <v>69</v>
      </c>
      <c r="B7" s="135" t="s">
        <v>80</v>
      </c>
      <c r="C7" s="135"/>
      <c r="D7" s="135"/>
      <c r="E7" s="135"/>
      <c r="F7" s="135"/>
    </row>
    <row r="8" spans="1:6" ht="36" customHeight="1" x14ac:dyDescent="0.2">
      <c r="A8" s="144" t="s">
        <v>36</v>
      </c>
      <c r="B8" s="144"/>
      <c r="C8" s="144"/>
      <c r="D8" s="144"/>
      <c r="E8" s="144"/>
      <c r="F8" s="144"/>
    </row>
    <row r="9" spans="1:6" ht="36" customHeight="1" x14ac:dyDescent="0.2">
      <c r="A9" s="152" t="s">
        <v>87</v>
      </c>
      <c r="B9" s="153"/>
      <c r="C9" s="153"/>
      <c r="D9" s="153"/>
      <c r="E9" s="153"/>
      <c r="F9" s="153"/>
    </row>
    <row r="10" spans="1:6" ht="39" customHeight="1" x14ac:dyDescent="0.2">
      <c r="A10" s="18" t="s">
        <v>33</v>
      </c>
      <c r="B10" s="9" t="s">
        <v>114</v>
      </c>
      <c r="C10" s="9" t="s">
        <v>51</v>
      </c>
      <c r="D10" s="9" t="s">
        <v>17</v>
      </c>
      <c r="E10" s="9" t="s">
        <v>52</v>
      </c>
      <c r="F10" s="9" t="s">
        <v>83</v>
      </c>
    </row>
    <row r="11" spans="1:6" s="70" customFormat="1" hidden="1" x14ac:dyDescent="0.2">
      <c r="A11" s="94"/>
      <c r="B11" s="95"/>
      <c r="C11" s="100"/>
      <c r="D11" s="95"/>
      <c r="E11" s="97"/>
      <c r="F11" s="96"/>
    </row>
    <row r="12" spans="1:6" s="70" customFormat="1" x14ac:dyDescent="0.2">
      <c r="A12" s="94"/>
      <c r="B12" s="98"/>
      <c r="C12" s="100"/>
      <c r="D12" s="98"/>
      <c r="E12" s="97"/>
      <c r="F12" s="99"/>
    </row>
    <row r="13" spans="1:6" s="70" customFormat="1" x14ac:dyDescent="0.2">
      <c r="A13" s="94">
        <v>43818</v>
      </c>
      <c r="B13" s="98" t="s">
        <v>177</v>
      </c>
      <c r="C13" s="100" t="s">
        <v>20</v>
      </c>
      <c r="D13" s="98" t="s">
        <v>178</v>
      </c>
      <c r="E13" s="97" t="s">
        <v>23</v>
      </c>
      <c r="F13" s="99"/>
    </row>
    <row r="14" spans="1:6" s="70" customFormat="1" x14ac:dyDescent="0.2">
      <c r="A14" s="94"/>
      <c r="B14" s="98"/>
      <c r="C14" s="100"/>
      <c r="D14" s="98"/>
      <c r="E14" s="97"/>
      <c r="F14" s="99"/>
    </row>
    <row r="15" spans="1:6" s="70" customFormat="1" x14ac:dyDescent="0.2">
      <c r="A15" s="94"/>
      <c r="B15" s="98"/>
      <c r="C15" s="100"/>
      <c r="D15" s="98"/>
      <c r="E15" s="97"/>
      <c r="F15" s="99"/>
    </row>
    <row r="16" spans="1:6" s="70" customFormat="1" x14ac:dyDescent="0.2">
      <c r="A16" s="94"/>
      <c r="B16" s="98"/>
      <c r="C16" s="100"/>
      <c r="D16" s="98"/>
      <c r="E16" s="97"/>
      <c r="F16" s="99"/>
    </row>
    <row r="17" spans="1:7" s="70" customFormat="1" x14ac:dyDescent="0.2">
      <c r="A17" s="94"/>
      <c r="B17" s="98"/>
      <c r="C17" s="100"/>
      <c r="D17" s="98"/>
      <c r="E17" s="97"/>
      <c r="F17" s="99"/>
    </row>
    <row r="18" spans="1:7" s="70" customFormat="1" x14ac:dyDescent="0.2">
      <c r="A18" s="94"/>
      <c r="B18" s="98"/>
      <c r="C18" s="100"/>
      <c r="D18" s="98"/>
      <c r="E18" s="97"/>
      <c r="F18" s="99"/>
    </row>
    <row r="19" spans="1:7" s="70" customFormat="1" x14ac:dyDescent="0.2">
      <c r="A19" s="94"/>
      <c r="B19" s="98"/>
      <c r="C19" s="100"/>
      <c r="D19" s="98"/>
      <c r="E19" s="97"/>
      <c r="F19" s="99"/>
    </row>
    <row r="20" spans="1:7" s="70" customFormat="1" x14ac:dyDescent="0.2">
      <c r="A20" s="94"/>
      <c r="B20" s="98"/>
      <c r="C20" s="100"/>
      <c r="D20" s="98"/>
      <c r="E20" s="97"/>
      <c r="F20" s="99"/>
    </row>
    <row r="21" spans="1:7" s="70" customFormat="1" x14ac:dyDescent="0.2">
      <c r="A21" s="94"/>
      <c r="B21" s="98"/>
      <c r="C21" s="100"/>
      <c r="D21" s="98"/>
      <c r="E21" s="97"/>
      <c r="F21" s="99"/>
    </row>
    <row r="22" spans="1:7" s="70" customFormat="1" x14ac:dyDescent="0.2">
      <c r="A22" s="94"/>
      <c r="B22" s="98"/>
      <c r="C22" s="100"/>
      <c r="D22" s="98"/>
      <c r="E22" s="97"/>
      <c r="F22" s="99"/>
    </row>
    <row r="23" spans="1:7" s="70" customFormat="1" x14ac:dyDescent="0.2">
      <c r="A23" s="94"/>
      <c r="B23" s="98"/>
      <c r="C23" s="100"/>
      <c r="D23" s="98"/>
      <c r="E23" s="97"/>
      <c r="F23" s="99"/>
    </row>
    <row r="24" spans="1:7" s="70" customFormat="1" x14ac:dyDescent="0.2">
      <c r="A24" s="94"/>
      <c r="B24" s="98"/>
      <c r="C24" s="100"/>
      <c r="D24" s="98"/>
      <c r="E24" s="97"/>
      <c r="F24" s="99"/>
    </row>
    <row r="25" spans="1:7" s="70" customFormat="1" hidden="1" x14ac:dyDescent="0.2">
      <c r="A25" s="94"/>
      <c r="B25" s="95"/>
      <c r="C25" s="100"/>
      <c r="D25" s="95"/>
      <c r="E25" s="97"/>
      <c r="F25" s="96"/>
    </row>
    <row r="26" spans="1:7" ht="34.5" customHeight="1" x14ac:dyDescent="0.2">
      <c r="A26" s="72" t="s">
        <v>115</v>
      </c>
      <c r="B26" s="73" t="s">
        <v>19</v>
      </c>
      <c r="C26" s="74">
        <f>C27+C28</f>
        <v>1</v>
      </c>
      <c r="D26" s="133" t="str">
        <f>IF(SUBTOTAL(3,C11:C25)=SUBTOTAL(103,C11:C25),'Summary and sign-off'!$A$47,'Summary and sign-off'!$A$48)</f>
        <v>Check - there are no hidden rows with data</v>
      </c>
      <c r="E26" s="154" t="str">
        <f>IF('Summary and sign-off'!F59='Summary and sign-off'!F53,'Summary and sign-off'!A51,'Summary and sign-off'!A49)</f>
        <v>Check - each entry provides sufficient information</v>
      </c>
      <c r="F26" s="154"/>
      <c r="G26" s="70"/>
    </row>
    <row r="27" spans="1:7" ht="25.5" customHeight="1" x14ac:dyDescent="0.25">
      <c r="A27" s="75"/>
      <c r="B27" s="76" t="s">
        <v>20</v>
      </c>
      <c r="C27" s="77">
        <f>COUNTIF(C11:C25,'Summary and sign-off'!A44)</f>
        <v>1</v>
      </c>
      <c r="D27" s="19"/>
      <c r="E27" s="20"/>
      <c r="F27" s="21"/>
    </row>
    <row r="28" spans="1:7" ht="25.5" customHeight="1" x14ac:dyDescent="0.25">
      <c r="A28" s="75"/>
      <c r="B28" s="76" t="s">
        <v>18</v>
      </c>
      <c r="C28" s="77">
        <f>COUNTIF(C11:C25,'Summary and sign-off'!A45)</f>
        <v>0</v>
      </c>
      <c r="D28" s="19"/>
      <c r="E28" s="20"/>
      <c r="F28" s="21"/>
    </row>
    <row r="29" spans="1:7" x14ac:dyDescent="0.2">
      <c r="A29" s="22"/>
      <c r="B29" s="23"/>
      <c r="C29" s="22"/>
      <c r="D29" s="24"/>
      <c r="E29" s="24"/>
      <c r="F29" s="22"/>
    </row>
    <row r="30" spans="1:7" x14ac:dyDescent="0.2">
      <c r="A30" s="23" t="s">
        <v>6</v>
      </c>
      <c r="B30" s="23"/>
      <c r="C30" s="23"/>
      <c r="D30" s="23"/>
      <c r="E30" s="23"/>
      <c r="F30" s="23"/>
    </row>
    <row r="31" spans="1:7" ht="12.6" customHeight="1" x14ac:dyDescent="0.2">
      <c r="A31" s="25" t="s">
        <v>34</v>
      </c>
      <c r="B31" s="22"/>
      <c r="C31" s="22"/>
      <c r="D31" s="22"/>
      <c r="E31" s="22"/>
      <c r="F31" s="26"/>
    </row>
    <row r="32" spans="1:7" x14ac:dyDescent="0.2">
      <c r="A32" s="25" t="s">
        <v>108</v>
      </c>
      <c r="B32" s="27"/>
      <c r="C32" s="28"/>
      <c r="D32" s="28"/>
      <c r="E32" s="28"/>
      <c r="F32" s="29"/>
    </row>
    <row r="33" spans="1:6" x14ac:dyDescent="0.2">
      <c r="A33" s="25" t="s">
        <v>11</v>
      </c>
      <c r="B33" s="30"/>
      <c r="C33" s="30"/>
      <c r="D33" s="30"/>
      <c r="E33" s="30"/>
      <c r="F33" s="30"/>
    </row>
    <row r="34" spans="1:6" ht="12.75" customHeight="1" x14ac:dyDescent="0.2">
      <c r="A34" s="25" t="s">
        <v>59</v>
      </c>
      <c r="B34" s="22"/>
      <c r="C34" s="22"/>
      <c r="D34" s="22"/>
      <c r="E34" s="22"/>
      <c r="F34" s="22"/>
    </row>
    <row r="35" spans="1:6" ht="12.95" customHeight="1" x14ac:dyDescent="0.2">
      <c r="A35" s="31" t="s">
        <v>21</v>
      </c>
      <c r="B35" s="32"/>
      <c r="C35" s="32"/>
      <c r="D35" s="32"/>
      <c r="E35" s="32"/>
      <c r="F35" s="32"/>
    </row>
    <row r="36" spans="1:6" x14ac:dyDescent="0.2">
      <c r="A36" s="33" t="s">
        <v>37</v>
      </c>
      <c r="B36" s="34"/>
      <c r="C36" s="29"/>
      <c r="D36" s="29"/>
      <c r="E36" s="29"/>
      <c r="F36" s="29"/>
    </row>
    <row r="37" spans="1:6" ht="12.75" customHeight="1" x14ac:dyDescent="0.2">
      <c r="A37" s="33" t="s">
        <v>117</v>
      </c>
      <c r="B37" s="25"/>
      <c r="C37" s="35"/>
      <c r="D37" s="35"/>
      <c r="E37" s="35"/>
      <c r="F37" s="35"/>
    </row>
    <row r="38" spans="1:6" ht="12.75" customHeight="1" x14ac:dyDescent="0.2">
      <c r="A38" s="25"/>
      <c r="B38" s="25"/>
      <c r="C38" s="35"/>
      <c r="D38" s="35"/>
      <c r="E38" s="35"/>
      <c r="F38" s="35"/>
    </row>
    <row r="39" spans="1:6" ht="12.75" hidden="1" customHeight="1" x14ac:dyDescent="0.2">
      <c r="A39" s="25"/>
      <c r="B39" s="25"/>
      <c r="C39" s="35"/>
      <c r="D39" s="35"/>
      <c r="E39" s="35"/>
      <c r="F39" s="35"/>
    </row>
    <row r="40" spans="1:6" hidden="1" x14ac:dyDescent="0.2"/>
    <row r="41" spans="1:6" hidden="1" x14ac:dyDescent="0.2"/>
    <row r="42" spans="1:6" hidden="1" x14ac:dyDescent="0.2">
      <c r="A42" s="23"/>
      <c r="B42" s="23"/>
      <c r="C42" s="23"/>
      <c r="D42" s="23"/>
      <c r="E42" s="23"/>
      <c r="F42" s="23"/>
    </row>
    <row r="43" spans="1:6" hidden="1" x14ac:dyDescent="0.2">
      <c r="A43" s="23"/>
      <c r="B43" s="23"/>
      <c r="C43" s="23"/>
      <c r="D43" s="23"/>
      <c r="E43" s="23"/>
      <c r="F43" s="23"/>
    </row>
    <row r="44" spans="1:6" hidden="1" x14ac:dyDescent="0.2">
      <c r="A44" s="23"/>
      <c r="B44" s="23"/>
      <c r="C44" s="23"/>
      <c r="D44" s="23"/>
      <c r="E44" s="23"/>
      <c r="F44" s="23"/>
    </row>
    <row r="45" spans="1:6" hidden="1" x14ac:dyDescent="0.2">
      <c r="A45" s="23"/>
      <c r="B45" s="23"/>
      <c r="C45" s="23"/>
      <c r="D45" s="23"/>
      <c r="E45" s="23"/>
      <c r="F45" s="23"/>
    </row>
    <row r="46" spans="1:6" hidden="1" x14ac:dyDescent="0.2">
      <c r="A46" s="23"/>
      <c r="B46" s="23"/>
      <c r="C46" s="23"/>
      <c r="D46" s="23"/>
      <c r="E46" s="23"/>
      <c r="F46" s="23"/>
    </row>
    <row r="47" spans="1:6" hidden="1" x14ac:dyDescent="0.2"/>
    <row r="48" spans="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sheetData>
  <sheetProtection sheet="1" formatCells="0" insertRows="0" deleteRows="0"/>
  <mergeCells count="10">
    <mergeCell ref="E26:F26"/>
    <mergeCell ref="A8:F8"/>
    <mergeCell ref="A1:F1"/>
    <mergeCell ref="A9:F9"/>
    <mergeCell ref="B2:F2"/>
    <mergeCell ref="B3:F3"/>
    <mergeCell ref="B4:F4"/>
    <mergeCell ref="B7:F7"/>
    <mergeCell ref="B5:F5"/>
    <mergeCell ref="B6:F6"/>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5"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sign-off'!$A$44:$A$45</xm:f>
          </x14:formula1>
          <xm:sqref>C11:C25</xm:sqref>
        </x14:dataValidation>
        <x14:dataValidation type="list" errorStyle="information" operator="greaterThan" allowBlank="1" showInputMessage="1" prompt="Provide specific $ value if possible" xr:uid="{00000000-0002-0000-0500-000003000000}">
          <x14:formula1>
            <xm:f>'Summary and sign-off'!$A$38:$A$43</xm:f>
          </x14:formula1>
          <xm:sqref>E11:E25</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4" ma:contentTypeDescription="" ma:contentTypeScope="" ma:versionID="8834bfa83ceff1bf505054ff48d22a0b">
  <xsd:schema xmlns:xsd="http://www.w3.org/2001/XMLSchema" xmlns:xs="http://www.w3.org/2001/XMLSchema" xmlns:p="http://schemas.microsoft.com/office/2006/metadata/properties" xmlns:ns2="12165527-d881-4234-97f9-ee139a3f0c31" targetNamespace="http://schemas.microsoft.com/office/2006/metadata/properties" ma:root="true" ma:fieldsID="be9e5cb15a82a635f3e5640eebc0aa29"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ManageAuthor xmlns="12165527-d881-4234-97f9-ee139a3f0c31">NEEDHAMGIRVENG</iManageAuthor>
    <Security_x0020_Classification xmlns="12165527-d881-4234-97f9-ee139a3f0c31">UNCLASSIFIED</Security_x0020_Classification>
    <Business_x0020_Unit xmlns="12165527-d881-4234-97f9-ee139a3f0c31">SAAP</Business_x0020_Unit>
    <Endorsement xmlns="12165527-d881-4234-97f9-ee139a3f0c31" xsi:nil="true"/>
    <RM_x0020_DOC_x0020_ID xmlns="12165527-d881-4234-97f9-ee139a3f0c31" xsi:nil="true"/>
    <Class xmlns="12165527-d881-4234-97f9-ee139a3f0c31">POLICIES</Class>
    <File_x0020_No xmlns="12165527-d881-4234-97f9-ee139a3f0c31">SSC-SIC-2-14</File_x0020_No>
    <DOCNUM xmlns="12165527-d881-4234-97f9-ee139a3f0c31">2290185</DOCNUM>
    <Key_x0020_Version xmlns="12165527-d881-4234-97f9-ee139a3f0c31">false</Key_x0020_Version>
    <Precedents xmlns="12165527-d881-4234-97f9-ee139a3f0c31" xsi:nil="true"/>
    <SubClass xmlns="12165527-d881-4234-97f9-ee139a3f0c31" xsi:nil="true"/>
    <Sec_x0020_Review xmlns="12165527-d881-4234-97f9-ee139a3f0c31" xsi:nil="true"/>
    <Cabinet_x0020_Committee xmlns="12165527-d881-4234-97f9-ee139a3f0c31" xsi:nil="true"/>
  </documentManagement>
</p:properties>
</file>

<file path=customXml/item3.xml>��< ? x m l   v e r s i o n = " 1 . 0 "   e n c o d i n g = " u t f - 1 6 " ? > < p r o p e r t i e s   x m l n s = " h t t p : / / w w w . i m a n a g e . c o m / w o r k / x m l s c h e m a " >  
     < d o c u m e n t i d > T O P D O C S ! 3 7 4 9 0 8 . 1 < / d o c u m e n t i d >  
     < s e n d e r i d > G J S < / s e n d e r i d >  
     < s e n d e r e m a i l > G A Y L E . S T E E R E @ T A K E O V E R S . G O V T . N Z < / s e n d e r e m a i l >  
     < l a s t m o d i f i e d > 2 0 2 0 - 0 7 - 2 7 T 0 9 : 0 8 : 5 8 . 0 0 0 0 0 0 0 + 1 2 : 0 0 < / l a s t m o d i f i e d >  
     < d a t a b a s e > T O P D O C S < / d a t a b a s e >  
 < / 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B4CE85-749F-4A5A-98FF-EB9029D5D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9D7F4-D0D7-4BCB-BBEA-E7C37A64913E}">
  <ds:schemaRefs>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2165527-d881-4234-97f9-ee139a3f0c31"/>
    <ds:schemaRef ds:uri="http://www.w3.org/XML/1998/namespace"/>
  </ds:schemaRefs>
</ds:datastoreItem>
</file>

<file path=customXml/itemProps3.xml><?xml version="1.0" encoding="utf-8"?>
<ds:datastoreItem xmlns:ds="http://schemas.openxmlformats.org/officeDocument/2006/customXml" ds:itemID="{776FCCDF-E321-4AC3-B0C1-6B7CF919BCCA}">
  <ds:schemaRefs>
    <ds:schemaRef ds:uri="http://www.imanage.com/work/xmlschema"/>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creator>mortensenm</dc:creator>
  <dc:description>Version 7 - for review by SIT - ready 2/10/18</dc:description>
  <cp:lastModifiedBy>Gayle Steere</cp:lastModifiedBy>
  <cp:lastPrinted>2020-07-26T20:34:03Z</cp:lastPrinted>
  <dcterms:created xsi:type="dcterms:W3CDTF">2010-10-17T20:59:02Z</dcterms:created>
  <dcterms:modified xsi:type="dcterms:W3CDTF">2020-07-29T21:26:00Z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ies>
</file>