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defaultThemeVersion="124226"/>
  <mc:AlternateContent xmlns:mc="http://schemas.openxmlformats.org/markup-compatibility/2006">
    <mc:Choice Requires="x15">
      <x15ac:absPath xmlns:x15ac="http://schemas.microsoft.com/office/spreadsheetml/2010/11/ac" url="C:\Users\ajh\AppData\Roaming\iManage\Work\Recent\Personnel\"/>
    </mc:Choice>
  </mc:AlternateContent>
  <xr:revisionPtr revIDLastSave="0" documentId="13_ncr:1_{3DE2AFBC-4EA5-4EAB-BFD0-2971AC66D270}" xr6:coauthVersionLast="47" xr6:coauthVersionMax="47" xr10:uidLastSave="{00000000-0000-0000-0000-000000000000}"/>
  <bookViews>
    <workbookView xWindow="-98" yWindow="-98" windowWidth="21795" windowHeight="13996" activeTab="4" xr2:uid="{9AE2AC69-E1DE-4996-981E-877D39ACC93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expenses'!$A$1:$E$44</definedName>
    <definedName name="_xlnm.Print_Area" localSheetId="5">'Gifts and benefits'!$A$1:$F$36</definedName>
    <definedName name="_xlnm.Print_Area" localSheetId="0">'Guidance for agencies'!$A$1:$A$58</definedName>
    <definedName name="_xlnm.Print_Area" localSheetId="3">Hospitality!$A$1:$E$40</definedName>
    <definedName name="_xlnm.Print_Area" localSheetId="1">'Summary and sign-off'!$A$1:$F$23</definedName>
    <definedName name="_xlnm.Print_Area" localSheetId="2">Travel!$A$1:$E$105</definedName>
  </definedNames>
  <calcPr calcId="191028" calcOnSave="0"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4" i="1" l="1"/>
  <c r="B46" i="1"/>
  <c r="B72" i="1"/>
  <c r="B35" i="1"/>
  <c r="B34" i="1"/>
  <c r="B33" i="1"/>
  <c r="B74" i="1"/>
  <c r="B73" i="1"/>
  <c r="B54" i="1"/>
  <c r="B53" i="1"/>
  <c r="B17" i="3"/>
  <c r="B14" i="3"/>
  <c r="B59" i="13"/>
  <c r="B31" i="1"/>
  <c r="B25" i="1"/>
  <c r="B23" i="1"/>
  <c r="B18" i="1"/>
  <c r="B17" i="1"/>
  <c r="D25" i="4"/>
  <c r="C33" i="2"/>
  <c r="C94" i="1"/>
  <c r="E60" i="13"/>
  <c r="C60" i="13"/>
  <c r="C27" i="4"/>
  <c r="C26" i="4"/>
  <c r="B60" i="13"/>
  <c r="D59" i="13"/>
  <c r="B58" i="13"/>
  <c r="D58" i="13"/>
  <c r="F58" i="13"/>
  <c r="D33" i="2"/>
  <c r="D57" i="13"/>
  <c r="B57" i="13"/>
  <c r="D56" i="13"/>
  <c r="D55" i="13"/>
  <c r="B2" i="4"/>
  <c r="B3" i="4"/>
  <c r="B2" i="3"/>
  <c r="B3" i="3"/>
  <c r="B2" i="2"/>
  <c r="B3" i="2"/>
  <c r="B2" i="1"/>
  <c r="B3" i="1"/>
  <c r="F60" i="13"/>
  <c r="E25" i="4"/>
  <c r="C13" i="13"/>
  <c r="C12" i="13"/>
  <c r="C11" i="13"/>
  <c r="C15" i="13"/>
  <c r="B5" i="4"/>
  <c r="B4" i="4"/>
  <c r="B5" i="3"/>
  <c r="B4" i="3"/>
  <c r="B5" i="2"/>
  <c r="B4" i="2"/>
  <c r="B5" i="1"/>
  <c r="B4" i="1"/>
  <c r="F12" i="13"/>
  <c r="C25" i="4"/>
  <c r="F11" i="13"/>
  <c r="F13" i="13"/>
  <c r="B94" i="1"/>
  <c r="B17" i="13"/>
  <c r="B38" i="3"/>
  <c r="B13" i="13"/>
  <c r="B33" i="2"/>
  <c r="B12" i="13"/>
  <c r="C38" i="3"/>
  <c r="F59" i="13"/>
  <c r="D38" i="3"/>
  <c r="C80" i="1"/>
  <c r="B56" i="13"/>
  <c r="F56" i="13"/>
  <c r="D80" i="1"/>
  <c r="F57" i="13"/>
  <c r="D94" i="1"/>
  <c r="B80" i="1"/>
  <c r="B16" i="13"/>
  <c r="C17" i="13"/>
  <c r="B55" i="13"/>
  <c r="F55" i="13"/>
  <c r="D37" i="1"/>
  <c r="C16" i="13"/>
  <c r="B37" i="1"/>
  <c r="C37" i="1"/>
  <c r="B96" i="1"/>
  <c r="B15" i="13"/>
  <c r="B11"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40"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83"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<sst xmlns="http://schemas.openxmlformats.org/spreadsheetml/2006/main" count="456" uniqueCount="221">
  <si>
    <t>Secretary and Chief Executive Expense Disclosures: A Guide for Agency Staff</t>
  </si>
  <si>
    <t>The following is a summary from "Public Service Secretaries and Chief Executive Expense Disclosures: A Guide for Agency Staff"
Please read that in full first.</t>
  </si>
  <si>
    <t>In the following worksheets, cells shaded light green require input. All other cells are locked to prevent change.</t>
  </si>
  <si>
    <t>Purpose</t>
  </si>
  <si>
    <t>The purpose of regular public disclosure of secretaries and/or chief executive's expenses is to provide transparency and accountability for discretionary expenditure by Public Service agencies and statutory Crown entities.</t>
  </si>
  <si>
    <r>
      <t>Publishing clear and detailed disclosures is integral to building and maintaining the public's trust and confidence in the</t>
    </r>
    <r>
      <rPr>
        <sz val="11"/>
        <color rgb="FFFF0000"/>
        <rFont val="Arial"/>
        <family val="2"/>
      </rPr>
      <t xml:space="preserve"> </t>
    </r>
    <r>
      <rPr>
        <sz val="11"/>
        <rFont val="Arial"/>
        <family val="2"/>
      </rPr>
      <t>Public service.</t>
    </r>
  </si>
  <si>
    <t>What is covered?</t>
  </si>
  <si>
    <r>
      <t xml:space="preserve">Description
</t>
    </r>
    <r>
      <rPr>
        <sz val="10"/>
        <color theme="0"/>
        <rFont val="Arial"/>
        <family val="2"/>
      </rPr>
      <t>(e.g. event tickets, etc)</t>
    </r>
  </si>
  <si>
    <t>All expenses for items offered, accepted or declined by secretaries or chief executives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</si>
  <si>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</si>
  <si>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Secretary and chief executive expenses are not generally regarded as personal or commercially sensitive. Refer to the Ombudsman Guide to Chief Executive Expenses for guidance.</t>
  </si>
  <si>
    <t>Business or corporate expenses for the organisation that are met from the secretaries or chief executive's budget or paid by their credit card are excluded.</t>
  </si>
  <si>
    <t>Expense disclosures cover the full period of the report, and are completed by each secretary or chief executive, including in Acting roles - Complete a separate workbook for each.</t>
  </si>
  <si>
    <t>How does it work?</t>
  </si>
  <si>
    <t xml:space="preserve">Secretaries or chief executives disclose the expenses, gifts &amp; hospitality they have expended or been offered using this Excel workbook. </t>
  </si>
  <si>
    <t>Secretaries or chief executives formally approve completed Excel workbooks and an appropriate person reviews them (see guidance).</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</si>
  <si>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</si>
  <si>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</si>
  <si>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</si>
  <si>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</si>
  <si>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</si>
  <si>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r>
      <t xml:space="preserve">This tab contains a summary of the information presented: it includes a single place to update entity information, running totals of the different types of expenses and gifts/benefits, and records the </t>
    </r>
    <r>
      <rPr>
        <u/>
        <sz val="11"/>
        <rFont val="Arial"/>
        <family val="2"/>
      </rPr>
      <t>required</t>
    </r>
    <r>
      <rPr>
        <sz val="11"/>
        <rFont val="Arial"/>
        <family val="2"/>
      </rPr>
      <t xml:space="preserve"> checks and sign-offs </t>
    </r>
    <r>
      <rPr>
        <u/>
        <sz val="11"/>
        <rFont val="Arial"/>
        <family val="2"/>
      </rPr>
      <t>before publication</t>
    </r>
    <r>
      <rPr>
        <sz val="11"/>
        <rFont val="Arial"/>
        <family val="2"/>
      </rPr>
      <t>.</t>
    </r>
  </si>
  <si>
    <t>Travel</t>
  </si>
  <si>
    <t xml:space="preserve">All expenses incurred by secretaries or chief executives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</si>
  <si>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</si>
  <si>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secretary or chief executive to people external to Public Service agenices and statutory Crown entities. </t>
  </si>
  <si>
    <t>All other expenses</t>
  </si>
  <si>
    <t>All other expenses incurred by the secretary or chief executive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</si>
  <si>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</si>
  <si>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</si>
  <si>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offered, accepted or declined by the secretary or chief executive from people external to Public Service agencies and statutory Crown entities are disclosed. A brief explanation of what the secretary or chief executive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</si>
  <si>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</si>
  <si>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 such as a cultural gift).</t>
  </si>
  <si>
    <t>How to present information</t>
  </si>
  <si>
    <t>Provide information using this Excel workbook: https://www.publicservice.govt.nz/resources/ce-expenses-disclosure/</t>
  </si>
  <si>
    <t>Complete separate tables for each category using the tabs provided in this Excel workbook: Travel, Hospitality, Gifts and Benefits, All other expenses.</t>
  </si>
  <si>
    <r>
      <t xml:space="preserve">Complete all fields. The header (organisation name, secretary or chief executive name and reporting period) will pre-populate once you enter it on the </t>
    </r>
    <r>
      <rPr>
        <u/>
        <sz val="11"/>
        <color theme="1"/>
        <rFont val="Arial"/>
        <family val="2"/>
      </rPr>
      <t>'Summary and sign-off' tab.</t>
    </r>
  </si>
  <si>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</si>
  <si>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</si>
  <si>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secretary or chief executive, including those in Acting roles.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</si>
  <si>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</si>
  <si>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</si>
  <si>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</si>
  <si>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</si>
  <si>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Secretary or Chief Executive’s expenses, gifts and hospitality as part of its commitment to transparency and accountability".</t>
  </si>
  <si>
    <t>Further assistance</t>
  </si>
  <si>
    <t>The above is a summary from "Secretary or Chief Executive Expense Disclosures: A Guide for Agency Staff": https://www.publicservice.govt.nz/assets/Legacy/resources/Chief-Executive-Expense-Disclosure-Guide.pdf 
Please read that in full first.</t>
  </si>
  <si>
    <r>
      <rPr>
        <sz val="11"/>
        <rFont val="Arial"/>
        <family val="2"/>
      </rPr>
      <t xml:space="preserve">If you have any questions please contact </t>
    </r>
    <r>
      <rPr>
        <u/>
        <sz val="11"/>
        <color theme="10"/>
        <rFont val="Arial"/>
        <family val="2"/>
      </rPr>
      <t>ceexpenses@publicservice.govt.nz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</si>
  <si>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</si>
  <si>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</si>
  <si>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t>Provide information using the Commissions Excel workbook - Click Here</t>
  </si>
  <si>
    <t>Secretary or Chief Executive Expenses, Gifts and Benefits Disclosure - summary &amp; sign-off*</t>
  </si>
  <si>
    <t>Organisation Name*</t>
  </si>
  <si>
    <t>Secretary or Chief Executive**</t>
  </si>
  <si>
    <t>Disclosure period start***</t>
  </si>
  <si>
    <t>Disclosure period end***</t>
  </si>
  <si>
    <t>Agency totals check</t>
  </si>
  <si>
    <t>Secretary or Chief Executive approval****</t>
  </si>
  <si>
    <t>This disclosure has not yet been approved by the Departmental Secretary or Chief Executive</t>
  </si>
  <si>
    <t>Other sign-off****</t>
  </si>
  <si>
    <t>Type here who else has approved this disclosure</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</si>
  <si>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</si>
  <si>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</si>
  <si>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</si>
  <si>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</si>
  <si>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</si>
  <si>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</si>
  <si>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</si>
  <si>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</si>
  <si>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</si>
  <si>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</si>
  <si>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</si>
  <si>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</si>
  <si>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</si>
  <si>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</si>
  <si>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</si>
  <si>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or Acting Departmental secretary or Chief Executive</t>
  </si>
  <si>
    <t>*** Update if a shorter or different period is covered</t>
  </si>
  <si>
    <t>**** This disclosure must be approved by the Departmental secretary or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</si>
  <si>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</si>
  <si>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</si>
  <si>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</si>
  <si>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</si>
  <si>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</si>
  <si>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</si>
  <si>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</si>
  <si>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</si>
  <si>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</si>
  <si>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</si>
  <si>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</si>
  <si>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Departmental Secretary or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</si>
  <si>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</si>
  <si>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</si>
  <si>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</si>
  <si>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</si>
  <si>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</si>
  <si>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</si>
  <si>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</si>
  <si>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</si>
  <si>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</si>
  <si>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</si>
  <si>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</si>
  <si>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</si>
  <si>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</si>
  <si>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</si>
  <si>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</si>
  <si>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</si>
  <si>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</si>
  <si>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</si>
  <si>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</si>
  <si>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Public Service Secretary or Chief Executive Expense Disclosure</t>
  </si>
  <si>
    <t xml:space="preserve">Organisation Name </t>
  </si>
  <si>
    <t>Public Service Secretary or Chief Executive</t>
  </si>
  <si>
    <t>Disclosure period start</t>
  </si>
  <si>
    <t>Disclosure period end</t>
  </si>
  <si>
    <t>GST on costs</t>
  </si>
  <si>
    <t>International, domestic and local travel expenses</t>
  </si>
  <si>
    <t>All expenses incurred by Public Service secretary or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</si>
  <si>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</si>
  <si>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</si>
  <si>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</si>
  <si>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</si>
  <si>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</si>
  <si>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</si>
  <si>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</si>
  <si>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</si>
  <si>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</si>
  <si>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</si>
  <si>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</si>
  <si>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</si>
  <si>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</si>
  <si>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</si>
  <si>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</si>
  <si>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</si>
  <si>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</si>
  <si>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</si>
  <si>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</si>
  <si>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</si>
  <si>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</si>
  <si>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</si>
  <si>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Public Service secretary or chief executive in the context of their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</si>
  <si>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</si>
  <si>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</si>
  <si>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</si>
  <si>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</si>
  <si>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</si>
  <si>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</si>
  <si>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</si>
  <si>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</si>
  <si>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Public Service secretary or Chief Executive</t>
  </si>
  <si>
    <t>All Other Expenses</t>
  </si>
  <si>
    <t>All other expenditure incurred by the Public Service secretary or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</si>
  <si>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PSC)</t>
    </r>
  </si>
  <si>
    <r>
      <t xml:space="preserve">Type of expense
</t>
    </r>
    <r>
      <rPr>
        <sz val="10"/>
        <color theme="0"/>
        <rFont val="Arial"/>
        <family val="2"/>
      </rPr>
      <t>(e.g. phone and data costs, membership fees)</t>
    </r>
  </si>
  <si>
    <t xml:space="preserve">Total other expenses </t>
  </si>
  <si>
    <t>Notes</t>
  </si>
  <si>
    <t>Public Service Secretary or 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</si>
  <si>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</si>
  <si>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</si>
  <si>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Public Service secretary or chief executive by people external to the Public Service.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</si>
  <si>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</si>
  <si>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</si>
  <si>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</si>
  <si>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</si>
  <si>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</si>
  <si>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</si>
  <si>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</si>
  <si>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</si>
  <si>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</si>
  <si>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</si>
  <si>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</si>
  <si>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Takeovers Panel</t>
  </si>
  <si>
    <t>Andrew Hudson</t>
  </si>
  <si>
    <t>Auckland</t>
  </si>
  <si>
    <t>Flights</t>
  </si>
  <si>
    <t>Taxi</t>
  </si>
  <si>
    <t>Meal</t>
  </si>
  <si>
    <t>Coffee</t>
  </si>
  <si>
    <t>Wellington</t>
  </si>
  <si>
    <t>N/A</t>
  </si>
  <si>
    <t>Phone costs</t>
  </si>
  <si>
    <t>Phone and data costs</t>
  </si>
  <si>
    <t>Office Supplies</t>
  </si>
  <si>
    <t>Building relationships</t>
  </si>
  <si>
    <t>Coffee Meeting - 2 people</t>
  </si>
  <si>
    <t>7/05/2024 - 27/05/2024</t>
  </si>
  <si>
    <t>Uber</t>
  </si>
  <si>
    <t>Mobile Costs</t>
  </si>
  <si>
    <t>Coffee Meeting - 4 people</t>
  </si>
  <si>
    <t>Board meeting</t>
  </si>
  <si>
    <t>Parking</t>
  </si>
  <si>
    <t>Event</t>
  </si>
  <si>
    <t>Training</t>
  </si>
  <si>
    <t>IOD Membership</t>
  </si>
  <si>
    <t>Membership</t>
  </si>
  <si>
    <t>NZLS Membership</t>
  </si>
  <si>
    <t>20/03/2024 - 22/03/2024</t>
  </si>
  <si>
    <t>Accomodation</t>
  </si>
  <si>
    <t>Beverage</t>
  </si>
  <si>
    <t>Booking Fee</t>
  </si>
  <si>
    <t>NZ Investor Conference</t>
  </si>
  <si>
    <t>Domestic Fee</t>
  </si>
  <si>
    <t>Orbit Fee</t>
  </si>
  <si>
    <t>Booking fee</t>
  </si>
  <si>
    <t>16/10/2023 - 20/10/2023</t>
  </si>
  <si>
    <t>International Takeovers Regulators Conference and Authentic Leadership Development Course</t>
  </si>
  <si>
    <t>Canada/US</t>
  </si>
  <si>
    <t>Board Meeting - October and stakeholder meetings</t>
  </si>
  <si>
    <t>Board Meeting - June and stakeholder meetings</t>
  </si>
  <si>
    <t>Board meeting and stakeholder meetings</t>
  </si>
  <si>
    <t>Meal - 2 people</t>
  </si>
  <si>
    <t>Panel Xmas Function and Panel member farewell</t>
  </si>
  <si>
    <t>NBR subscription - 8 employees</t>
  </si>
  <si>
    <t>Te Reo training - 8 employees</t>
  </si>
  <si>
    <t>Authentic Leadership Development Course</t>
  </si>
  <si>
    <t>Laptop cases (8)</t>
  </si>
  <si>
    <t>Phone Costs</t>
  </si>
  <si>
    <t>Monthly Phone Plan</t>
  </si>
  <si>
    <t>Christmas hamper</t>
  </si>
  <si>
    <t>Silicon Systems</t>
  </si>
  <si>
    <t>Shared with all staff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</si>
</sst>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00_);[Red]\(&quot;$&quot;#,##0.00\)"/>
    <numFmt numFmtId="165" formatCode="_(&quot;$&quot;* #,##0.00_);_(&quot;$&quot;* \(#,##0.00\);_(&quot;$&quot;* &quot;-&quot;??_);_(@_)"/>
    <numFmt numFmtId="166" formatCode="_(* #,##0.00_);_(* \(#,##0.00\);_(* &quot;-&quot;??_);_(@_)"/>
    <numFmt numFmtId="167" formatCode="&quot;$&quot;#,##0.00"/>
    <numFmt numFmtId="168" formatCode="[$-1409]d\ mmmm\ yyyy;@"/>
  </numFmts>
  <fonts count="40"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
      <u/>
      <sz val="11"/>
      <name val="Arial"/>
      <family val="2"/>
    </font>
    <font>
      <b/>
      <sz val="11"/>
      <color rgb="FFFF0000"/>
      <name val="Arial"/>
      <family val="2"/>
    </font>
    <font>
      <b/>
      <sz val="14"/>
      <color theme="0"/>
      <name val="Arial"/>
      <family val="2"/>
    </font>
    <font>
      <u/>
      <sz val="11"/>
      <color theme="1"/>
      <name val="Arial"/>
      <family val="2"/>
    </font>
    <font>
      <sz val="10"/>
      <color rgb="FFFF0000"/>
      <name val="Arial"/>
      <family val="2"/>
    </font>
  </fonts>
  <fills count="13">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0" fillId="0" borderId="0" applyNumberFormat="0" applyFill="0" applyBorder="0" applyAlignment="0" applyProtection="0"/>
    <xf numFmtId="165" fontId="23" fillId="0" borderId="0" applyFont="0" applyFill="0" applyBorder="0" applyAlignment="0" applyProtection="0"/>
    <xf numFmtId="166" fontId="23" fillId="0" borderId="0" applyFont="0" applyFill="0" applyBorder="0" applyAlignment="0" applyProtection="0"/>
  </cellStyleXfs>
  <cellXfs count="152">
    <xf numFmtId="0" fontId="0" fillId="0" borderId="0" xfId="0"/>
    <xf numFmtId="0" fontId="0" fillId="0" borderId="0" xfId="0" applyAlignment="1" applyProtection="1">
      <alignment wrapText="1"/>
      <protection locked="0"/>
    </xf>
    <xf numFmtId="0" fontId="0" fillId="0" borderId="0" xfId="0" applyProtection="1">
      <protection locked="0"/>
    </xf>
    <xf numFmtId="0" fontId="18" fillId="2" borderId="0" xfId="0" applyFont="1" applyFill="1" applyAlignment="1">
      <alignment vertical="center" wrapText="1" readingOrder="1"/>
    </xf>
    <xf numFmtId="0" fontId="0" fillId="5" borderId="0" xfId="0" applyFill="1" applyAlignment="1">
      <alignment wrapText="1"/>
    </xf>
    <xf numFmtId="0" fontId="18" fillId="0" borderId="0" xfId="0" applyFont="1" applyAlignment="1">
      <alignment vertical="center" wrapText="1" readingOrder="1"/>
    </xf>
    <xf numFmtId="0" fontId="17" fillId="0" borderId="0" xfId="0" applyFont="1" applyAlignment="1">
      <alignment vertical="center" wrapText="1" readingOrder="1"/>
    </xf>
    <xf numFmtId="0" fontId="21" fillId="0" borderId="0" xfId="0" applyFont="1" applyAlignment="1">
      <alignment vertical="center" wrapText="1" readingOrder="1"/>
    </xf>
    <xf numFmtId="0" fontId="21" fillId="0" borderId="3" xfId="0" applyFont="1" applyBorder="1" applyAlignment="1">
      <alignment vertical="center" wrapText="1" readingOrder="1"/>
    </xf>
    <xf numFmtId="0" fontId="30" fillId="0" borderId="3" xfId="0" applyFont="1" applyBorder="1" applyAlignment="1">
      <alignment horizontal="left" vertical="center" wrapText="1" indent="2"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26" fillId="0" borderId="0" xfId="0" applyFont="1"/>
    <xf numFmtId="167" fontId="25" fillId="0" borderId="0" xfId="0" applyNumberFormat="1" applyFont="1" applyAlignment="1">
      <alignment vertical="center" wrapText="1"/>
    </xf>
    <xf numFmtId="0" fontId="19"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14" fillId="0" borderId="0" xfId="0" applyFont="1" applyAlignment="1">
      <alignment vertical="center" wrapText="1" readingOrder="1"/>
    </xf>
    <xf numFmtId="0" fontId="20"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 fillId="0" borderId="0" xfId="0" applyFont="1" applyAlignment="1">
      <alignment vertical="center" wrapText="1"/>
    </xf>
    <xf numFmtId="0" fontId="19" fillId="3" borderId="0" xfId="0" applyFont="1" applyFill="1" applyAlignment="1">
      <alignment vertical="center" wrapText="1" readingOrder="1"/>
    </xf>
    <xf numFmtId="0" fontId="16" fillId="3" borderId="0" xfId="0" applyFont="1" applyFill="1"/>
    <xf numFmtId="1" fontId="21" fillId="0" borderId="5" xfId="0" applyNumberFormat="1" applyFont="1" applyBorder="1" applyAlignment="1">
      <alignment horizontal="center" vertical="center" wrapText="1"/>
    </xf>
    <xf numFmtId="0" fontId="15" fillId="0" borderId="0" xfId="0" applyFont="1" applyAlignment="1">
      <alignment vertical="center"/>
    </xf>
    <xf numFmtId="1" fontId="17" fillId="0" borderId="0" xfId="0" applyNumberFormat="1" applyFont="1" applyAlignment="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Alignment="1">
      <alignment vertical="center" wrapText="1"/>
    </xf>
    <xf numFmtId="0" fontId="0" fillId="5" borderId="0" xfId="0" applyFill="1" applyAlignment="1">
      <alignment horizontal="left" vertical="top"/>
    </xf>
    <xf numFmtId="0" fontId="18" fillId="2" borderId="0" xfId="0" applyFont="1" applyFill="1" applyAlignment="1">
      <alignment horizontal="center" vertical="center"/>
    </xf>
    <xf numFmtId="0" fontId="27" fillId="0" borderId="0" xfId="0" applyFont="1" applyAlignment="1">
      <alignment horizontal="center"/>
    </xf>
    <xf numFmtId="0" fontId="11" fillId="0" borderId="0" xfId="0" applyFont="1" applyAlignment="1">
      <alignment vertical="center"/>
    </xf>
    <xf numFmtId="0" fontId="19" fillId="2" borderId="0" xfId="0" applyFont="1" applyFill="1" applyAlignment="1">
      <alignment horizontal="justify" vertical="center"/>
    </xf>
    <xf numFmtId="0" fontId="7" fillId="0" borderId="0" xfId="0" applyFont="1" applyAlignment="1">
      <alignment vertical="center"/>
    </xf>
    <xf numFmtId="0" fontId="7" fillId="0" borderId="0" xfId="0" applyFont="1" applyAlignment="1">
      <alignment vertical="center" wrapText="1"/>
    </xf>
    <xf numFmtId="0" fontId="11" fillId="0" borderId="0" xfId="0" applyFont="1" applyAlignment="1">
      <alignment horizontal="justify" vertical="center"/>
    </xf>
    <xf numFmtId="0" fontId="7" fillId="0" borderId="0" xfId="0" applyFont="1" applyAlignment="1">
      <alignment horizontal="justify" vertical="center"/>
    </xf>
    <xf numFmtId="0" fontId="19" fillId="3" borderId="0" xfId="0" applyFont="1" applyFill="1" applyAlignment="1">
      <alignment horizontal="justify" vertical="center"/>
    </xf>
    <xf numFmtId="0" fontId="11" fillId="0" borderId="0" xfId="1" applyFont="1" applyAlignment="1" applyProtection="1">
      <alignment horizontal="justify" vertical="center"/>
    </xf>
    <xf numFmtId="0" fontId="11" fillId="0" borderId="0" xfId="0" applyFont="1" applyAlignment="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0" borderId="0" xfId="0" applyFont="1" applyAlignment="1">
      <alignment horizontal="center" vertical="center"/>
    </xf>
    <xf numFmtId="0" fontId="19" fillId="3" borderId="0" xfId="0" applyFont="1" applyFill="1" applyAlignment="1">
      <alignment vertical="center" readingOrder="1"/>
    </xf>
    <xf numFmtId="0" fontId="32" fillId="0" borderId="0" xfId="0" applyFont="1"/>
    <xf numFmtId="167" fontId="19" fillId="8" borderId="0" xfId="0" applyNumberFormat="1" applyFont="1" applyFill="1" applyAlignment="1">
      <alignment horizontal="left" vertical="center" wrapText="1"/>
    </xf>
    <xf numFmtId="1" fontId="19" fillId="8" borderId="0" xfId="0" applyNumberFormat="1" applyFont="1" applyFill="1" applyAlignment="1">
      <alignment horizontal="center" vertical="center" wrapText="1"/>
    </xf>
    <xf numFmtId="164" fontId="0" fillId="0" borderId="0" xfId="0" applyNumberFormat="1" applyAlignment="1">
      <alignment wrapText="1"/>
    </xf>
    <xf numFmtId="164" fontId="19" fillId="3" borderId="0" xfId="0" applyNumberFormat="1" applyFont="1" applyFill="1" applyAlignment="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0" fillId="0" borderId="4" xfId="2" applyNumberFormat="1" applyFont="1" applyFill="1" applyBorder="1" applyAlignment="1" applyProtection="1">
      <alignment vertical="center" wrapText="1" readingOrder="1"/>
    </xf>
    <xf numFmtId="164" fontId="19"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1" fillId="0" borderId="5" xfId="2" applyNumberFormat="1" applyFont="1" applyFill="1" applyBorder="1" applyAlignment="1" applyProtection="1">
      <alignment horizontal="center" vertical="center" wrapText="1" readingOrder="1"/>
    </xf>
    <xf numFmtId="0" fontId="20" fillId="0" borderId="0" xfId="0" applyFont="1" applyAlignment="1">
      <alignment horizontal="center" wrapText="1"/>
    </xf>
    <xf numFmtId="0" fontId="33" fillId="3" borderId="0" xfId="0" applyFont="1" applyFill="1" applyAlignment="1">
      <alignment horizontal="center" vertical="center" readingOrder="1"/>
    </xf>
    <xf numFmtId="0" fontId="20" fillId="3" borderId="0" xfId="0" applyFont="1" applyFill="1" applyAlignment="1">
      <alignment vertical="center"/>
    </xf>
    <xf numFmtId="164" fontId="20" fillId="3" borderId="0" xfId="0" applyNumberFormat="1" applyFont="1" applyFill="1" applyAlignment="1">
      <alignment vertical="center"/>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8" fillId="3" borderId="0" xfId="0" applyFont="1" applyFill="1" applyAlignment="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Alignment="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Alignment="1">
      <alignment wrapText="1"/>
    </xf>
    <xf numFmtId="0" fontId="16" fillId="0" borderId="0" xfId="0" applyFont="1"/>
    <xf numFmtId="168" fontId="15" fillId="9" borderId="3" xfId="0" applyNumberFormat="1" applyFont="1" applyFill="1" applyBorder="1" applyAlignment="1" applyProtection="1">
      <alignment vertical="center"/>
      <protection locked="0"/>
    </xf>
    <xf numFmtId="164" fontId="15" fillId="9" borderId="4" xfId="0" applyNumberFormat="1" applyFont="1" applyFill="1" applyBorder="1" applyAlignment="1" applyProtection="1">
      <alignment vertical="center" wrapText="1"/>
      <protection locked="0"/>
    </xf>
    <xf numFmtId="0" fontId="15" fillId="9" borderId="4" xfId="0" applyFont="1" applyFill="1" applyBorder="1" applyAlignment="1" applyProtection="1">
      <alignment vertical="center" wrapText="1"/>
      <protection locked="0"/>
    </xf>
    <xf numFmtId="0" fontId="15" fillId="9" borderId="5" xfId="0" applyFont="1" applyFill="1" applyBorder="1" applyAlignment="1" applyProtection="1">
      <alignment vertical="center" wrapText="1"/>
      <protection locked="0"/>
    </xf>
    <xf numFmtId="168" fontId="15" fillId="9" borderId="3" xfId="0" applyNumberFormat="1" applyFont="1" applyFill="1" applyBorder="1" applyAlignment="1" applyProtection="1">
      <alignment vertical="center" wrapText="1"/>
      <protection locked="0"/>
    </xf>
    <xf numFmtId="0" fontId="0" fillId="9" borderId="4" xfId="0" applyFill="1" applyBorder="1" applyAlignment="1" applyProtection="1">
      <alignment vertical="center" wrapText="1"/>
      <protection locked="0"/>
    </xf>
    <xf numFmtId="0" fontId="0" fillId="9" borderId="5" xfId="0" applyFill="1" applyBorder="1" applyAlignment="1" applyProtection="1">
      <alignment vertical="center" wrapText="1"/>
      <protection locked="0"/>
    </xf>
    <xf numFmtId="0" fontId="15" fillId="9" borderId="4" xfId="0" applyFont="1" applyFill="1" applyBorder="1" applyAlignment="1" applyProtection="1">
      <alignment horizontal="left" vertical="center" wrapText="1"/>
      <protection locked="0"/>
    </xf>
    <xf numFmtId="164" fontId="15" fillId="9"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8"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Alignment="1">
      <alignment horizontal="left" vertical="center" wrapText="1"/>
    </xf>
    <xf numFmtId="0" fontId="19" fillId="3" borderId="0" xfId="0" applyFont="1" applyFill="1" applyAlignment="1">
      <alignment horizontal="left" vertical="center" readingOrder="1"/>
    </xf>
    <xf numFmtId="167" fontId="19" fillId="3" borderId="0" xfId="0" applyNumberFormat="1" applyFont="1" applyFill="1" applyAlignment="1">
      <alignment horizontal="left" vertical="center" wrapText="1"/>
    </xf>
    <xf numFmtId="1" fontId="19" fillId="3" borderId="0" xfId="0" applyNumberFormat="1" applyFont="1" applyFill="1" applyAlignment="1">
      <alignment horizontal="center" vertical="center" wrapText="1"/>
    </xf>
    <xf numFmtId="167" fontId="33" fillId="3" borderId="0" xfId="0" applyNumberFormat="1" applyFont="1" applyFill="1" applyAlignment="1">
      <alignment horizontal="center" vertical="center" wrapText="1"/>
    </xf>
    <xf numFmtId="168"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8" fontId="15" fillId="10" borderId="3" xfId="0" applyNumberFormat="1" applyFont="1" applyFill="1" applyBorder="1" applyAlignment="1" applyProtection="1">
      <alignment vertical="center" wrapText="1"/>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0" fillId="10" borderId="4" xfId="0" applyFill="1" applyBorder="1" applyAlignment="1" applyProtection="1">
      <alignment horizontal="left" vertical="center" wrapText="1"/>
      <protection locked="0"/>
    </xf>
    <xf numFmtId="0" fontId="15" fillId="10" borderId="4" xfId="0"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0" fillId="10" borderId="5" xfId="0" applyFill="1" applyBorder="1" applyAlignment="1" applyProtection="1">
      <alignment horizontal="left" vertical="center" wrapText="1"/>
      <protection locked="0"/>
    </xf>
    <xf numFmtId="0" fontId="33" fillId="3" borderId="0" xfId="0" applyFont="1" applyFill="1" applyAlignment="1">
      <alignment horizontal="center" vertical="center" wrapText="1"/>
    </xf>
    <xf numFmtId="0" fontId="36" fillId="10" borderId="7" xfId="0" applyFont="1" applyFill="1" applyBorder="1" applyAlignment="1">
      <alignment horizontal="center" vertical="center" wrapText="1"/>
    </xf>
    <xf numFmtId="0" fontId="12" fillId="11" borderId="0" xfId="1" applyFont="1" applyFill="1" applyAlignment="1" applyProtection="1">
      <alignment horizontal="justify" vertical="center"/>
    </xf>
    <xf numFmtId="0" fontId="39" fillId="0" borderId="0" xfId="0" applyFont="1" applyAlignment="1">
      <alignment wrapText="1"/>
    </xf>
    <xf numFmtId="168" fontId="15" fillId="10" borderId="3" xfId="0" applyNumberFormat="1" applyFont="1" applyFill="1" applyBorder="1" applyAlignment="1" applyProtection="1">
      <alignment horizontal="left" vertical="center"/>
      <protection locked="0"/>
    </xf>
    <xf numFmtId="166" fontId="0" fillId="0" borderId="0" xfId="3" applyFont="1" applyProtection="1">
      <protection locked="0"/>
    </xf>
    <xf numFmtId="0" fontId="15" fillId="0" borderId="0" xfId="0" applyFont="1" applyAlignment="1">
      <alignment horizontal="center" vertical="center" wrapText="1" readingOrder="1"/>
    </xf>
    <xf numFmtId="0" fontId="14" fillId="10" borderId="2" xfId="0" applyFont="1" applyFill="1" applyBorder="1" applyAlignment="1" applyProtection="1">
      <alignment horizontal="left" vertical="center" wrapText="1" readingOrder="1"/>
      <protection locked="0"/>
    </xf>
    <xf numFmtId="0" fontId="13" fillId="12" borderId="6" xfId="0" applyFont="1" applyFill="1" applyBorder="1" applyAlignment="1">
      <alignment horizontal="left" vertical="center"/>
    </xf>
    <xf numFmtId="0" fontId="37" fillId="2" borderId="0" xfId="0" applyFont="1" applyFill="1" applyAlignment="1">
      <alignment horizontal="center" vertical="center"/>
    </xf>
    <xf numFmtId="0" fontId="34" fillId="10" borderId="2" xfId="0" applyFont="1" applyFill="1" applyBorder="1" applyAlignment="1" applyProtection="1">
      <alignment horizontal="left" vertical="center" wrapText="1" readingOrder="1"/>
      <protection locked="0"/>
    </xf>
    <xf numFmtId="168" fontId="34" fillId="10" borderId="2" xfId="0" applyNumberFormat="1" applyFont="1" applyFill="1" applyBorder="1" applyAlignment="1" applyProtection="1">
      <alignment horizontal="left" vertical="center" wrapText="1" readingOrder="1"/>
      <protection locked="0"/>
    </xf>
    <xf numFmtId="0" fontId="14" fillId="12" borderId="2" xfId="0" applyFont="1" applyFill="1" applyBorder="1" applyAlignment="1" applyProtection="1">
      <alignment horizontal="left" vertical="center" wrapText="1" readingOrder="1"/>
      <protection locked="0"/>
    </xf>
    <xf numFmtId="168" fontId="13" fillId="0" borderId="2" xfId="0" applyNumberFormat="1" applyFont="1" applyBorder="1" applyAlignment="1">
      <alignment horizontal="left" vertical="center" wrapText="1" readingOrder="1"/>
    </xf>
    <xf numFmtId="0" fontId="33" fillId="3" borderId="0" xfId="0" applyFont="1" applyFill="1" applyAlignment="1">
      <alignment horizontal="center" vertical="center" wrapText="1"/>
    </xf>
    <xf numFmtId="0" fontId="22" fillId="2" borderId="0" xfId="0" applyFont="1" applyFill="1" applyAlignment="1">
      <alignment horizontal="center" vertical="center"/>
    </xf>
    <xf numFmtId="0" fontId="18" fillId="3" borderId="0" xfId="0" applyFont="1" applyFill="1" applyAlignment="1">
      <alignment horizontal="center" vertical="center" wrapText="1" readingOrder="1"/>
    </xf>
    <xf numFmtId="0" fontId="3" fillId="0" borderId="1" xfId="0" applyFont="1" applyBorder="1" applyAlignment="1">
      <alignment horizontal="center" vertical="center" wrapText="1" readingOrder="1"/>
    </xf>
    <xf numFmtId="0" fontId="3" fillId="0" borderId="0" xfId="0" applyFont="1" applyAlignment="1">
      <alignment horizontal="center" vertical="center" wrapText="1" readingOrder="1"/>
    </xf>
    <xf numFmtId="0" fontId="5" fillId="0" borderId="1" xfId="0" applyFont="1" applyBorder="1" applyAlignment="1">
      <alignment horizontal="center" vertical="center" wrapText="1" readingOrder="1"/>
    </xf>
    <xf numFmtId="0" fontId="5" fillId="0" borderId="0" xfId="0" applyFont="1" applyAlignment="1">
      <alignment horizontal="center" vertical="center" wrapText="1" readingOrder="1"/>
    </xf>
    <xf numFmtId="0" fontId="20" fillId="3" borderId="0" xfId="0" applyFont="1" applyFill="1" applyAlignment="1">
      <alignment horizontal="center" vertical="center" wrapText="1" readingOrder="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13"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cellXfs>
  <cellStyles count="4">
    <cellStyle name="Comma" xfId="3" builtinId="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styles" Target="styles.xml" Id="rId8" /><Relationship Type="http://schemas.openxmlformats.org/officeDocument/2006/relationships/customXml" Target="../customXml/item3.xml" Id="rId13" /><Relationship Type="http://schemas.openxmlformats.org/officeDocument/2006/relationships/worksheet" Target="worksheets/sheet3.xml" Id="rId3" /><Relationship Type="http://schemas.openxmlformats.org/officeDocument/2006/relationships/theme" Target="theme/theme1.xml" Id="rId7" /><Relationship Type="http://schemas.openxmlformats.org/officeDocument/2006/relationships/customXml" Target="../customXml/item2.xml" Id="rId12"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customXml" Target="../customXml/item1.xml" Id="rId11" /><Relationship Type="http://schemas.openxmlformats.org/officeDocument/2006/relationships/worksheet" Target="worksheets/sheet5.xml" Id="rId5" /><Relationship Type="http://schemas.openxmlformats.org/officeDocument/2006/relationships/calcChain" Target="calcChain.xml" Id="rId10" /><Relationship Type="http://schemas.openxmlformats.org/officeDocument/2006/relationships/worksheet" Target="worksheets/sheet4.xml" Id="rId4" /><Relationship Type="http://schemas.openxmlformats.org/officeDocument/2006/relationships/sharedStrings" Target="sharedStrings.xml" Id="rId9" /><Relationship Type="http://schemas.openxmlformats.org/officeDocument/2006/relationships/customXml" Target="../customXml/item4.xml" Id="rId14" /><Relationship Type="http://schemas.openxmlformats.org/officeDocument/2006/relationships/customXml" Target="/customXML/item5.xml" Id="imanage.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info@data.govt.nz" TargetMode="External"/><Relationship Id="rId7" Type="http://schemas.openxmlformats.org/officeDocument/2006/relationships/printerSettings" Target="../printerSettings/printerSettings1.bin"/><Relationship Id="rId2" Type="http://schemas.openxmlformats.org/officeDocument/2006/relationships/hyperlink" Target="https://www.publicservice.govt.nz/resources/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publicservice.govt.nz/assets/Legacy/resources/Chief-Executive-Expense-Disclosure-Guide.pdf" TargetMode="External"/><Relationship Id="rId5" Type="http://schemas.openxmlformats.org/officeDocument/2006/relationships/hyperlink" Target="https://www.data.govt.nz/toolkit/how-do-i-add-or-update-our-chief-executive-expenses/" TargetMode="External"/><Relationship Id="rId4" Type="http://schemas.openxmlformats.org/officeDocument/2006/relationships/hyperlink" Target="https://www.publicservice.govt.nz/resources/ce-expenses-disclosure/"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2"/>
  <sheetViews>
    <sheetView workbookViewId="0"/>
  </sheetViews>
  <sheetFormatPr defaultColWidth="0" defaultRowHeight="13.5" zeroHeight="1" x14ac:dyDescent="0.35"/>
  <cols>
    <col min="1" max="1" width="219.265625" style="41" customWidth="1"/>
    <col min="2" max="2" width="33.265625" style="40" customWidth="1"/>
    <col min="3" max="16384" width="8.73046875" hidden="1"/>
  </cols>
  <sheetData>
    <row r="1" spans="1:2" ht="23.25" customHeight="1" x14ac:dyDescent="0.35">
      <c r="A1" s="39" t="s">
        <v>0</v>
      </c>
    </row>
    <row r="2" spans="1:2" ht="33" customHeight="1" x14ac:dyDescent="0.35">
      <c r="A2" s="103" t="s">
        <v>1</v>
      </c>
    </row>
    <row r="3" spans="1:2" ht="17.25" customHeight="1" x14ac:dyDescent="0.35"/>
    <row r="4" spans="1:2" ht="23.25" customHeight="1" x14ac:dyDescent="0.35">
      <c r="A4" s="125" t="s">
        <v>2</v>
      </c>
    </row>
    <row r="5" spans="1:2" ht="17.25" customHeight="1" x14ac:dyDescent="0.35"/>
    <row r="6" spans="1:2" ht="23.25" customHeight="1" x14ac:dyDescent="0.35">
      <c r="A6" s="42" t="s">
        <v>3</v>
      </c>
    </row>
    <row r="7" spans="1:2" ht="17.25" customHeight="1" x14ac:dyDescent="0.35">
      <c r="A7" s="43" t="s">
        <v>4</v>
      </c>
    </row>
    <row r="8" spans="1:2" ht="17.25" customHeight="1" x14ac:dyDescent="0.35">
      <c r="A8" s="43" t="s">
        <v>5</v>
      </c>
    </row>
    <row r="9" spans="1:2" ht="17.25" customHeight="1" x14ac:dyDescent="0.35">
      <c r="A9" s="43"/>
    </row>
    <row r="10" spans="1:2" ht="23.25" customHeight="1" x14ac:dyDescent="0.35">
      <c r="A10" s="42" t="s">
        <v>6</v>
      </c>
      <c r="B10" s="69" t="s">
        <v>7</v>
      </c>
    </row>
    <row r="11" spans="1:2" ht="17.25" customHeight="1" x14ac:dyDescent="0.35">
      <c r="A11" s="44" t="s">
        <v>8</v>
      </c>
    </row>
    <row r="12" spans="1:2" ht="17.25" customHeight="1" x14ac:dyDescent="0.35">
      <c r="A12" s="43" t="s">
        <v>9</v>
      </c>
    </row>
    <row r="13" spans="1:2" ht="17.25" customHeight="1" x14ac:dyDescent="0.35">
      <c r="A13" s="43" t="s">
        <v>10</v>
      </c>
    </row>
    <row r="14" spans="1:2" ht="17.25" customHeight="1" x14ac:dyDescent="0.35">
      <c r="A14" s="45" t="s">
        <v>11</v>
      </c>
    </row>
    <row r="15" spans="1:2" ht="17.25" customHeight="1" x14ac:dyDescent="0.35">
      <c r="A15" s="43" t="s">
        <v>12</v>
      </c>
    </row>
    <row r="16" spans="1:2" ht="17.25" customHeight="1" x14ac:dyDescent="0.35">
      <c r="A16" s="43"/>
    </row>
    <row r="17" spans="1:1" ht="23.25" customHeight="1" x14ac:dyDescent="0.35">
      <c r="A17" s="42" t="s">
        <v>13</v>
      </c>
    </row>
    <row r="18" spans="1:1" ht="17.25" customHeight="1" x14ac:dyDescent="0.35">
      <c r="A18" s="45" t="s">
        <v>14</v>
      </c>
    </row>
    <row r="19" spans="1:1" ht="17.25" customHeight="1" x14ac:dyDescent="0.35">
      <c r="A19" s="45" t="s">
        <v>15</v>
      </c>
    </row>
    <row r="20" spans="1:1" ht="17.25" customHeight="1" x14ac:dyDescent="0.35">
      <c r="A20" s="65" t="s">
        <v>16</v>
      </c>
    </row>
    <row r="21" spans="1:1" ht="17.25" customHeight="1" x14ac:dyDescent="0.35">
      <c r="A21" s="46"/>
    </row>
    <row r="22" spans="1:1" ht="23.25" customHeight="1" x14ac:dyDescent="0.35">
      <c r="A22" s="42" t="s">
        <v>17</v>
      </c>
    </row>
    <row r="23" spans="1:1" ht="17.25" customHeight="1" x14ac:dyDescent="0.35">
      <c r="A23" s="46" t="s">
        <v>18</v>
      </c>
    </row>
    <row r="24" spans="1:1" ht="17.25" customHeight="1" x14ac:dyDescent="0.35">
      <c r="A24" s="46"/>
    </row>
    <row r="25" spans="1:1" ht="23.25" customHeight="1" x14ac:dyDescent="0.35">
      <c r="A25" s="42" t="s">
        <v>19</v>
      </c>
    </row>
    <row r="26" spans="1:1" ht="17.25" customHeight="1" x14ac:dyDescent="0.35">
      <c r="A26" s="47" t="s">
        <v>20</v>
      </c>
    </row>
    <row r="27" spans="1:1" ht="32.25" customHeight="1" x14ac:dyDescent="0.35">
      <c r="A27" s="45" t="s">
        <v>21</v>
      </c>
    </row>
    <row r="28" spans="1:1" ht="17.25" customHeight="1" x14ac:dyDescent="0.35">
      <c r="A28" s="47" t="s">
        <v>22</v>
      </c>
    </row>
    <row r="29" spans="1:1" ht="32.25" customHeight="1" x14ac:dyDescent="0.35">
      <c r="A29" s="45" t="s">
        <v>23</v>
      </c>
    </row>
    <row r="30" spans="1:1" ht="17.25" customHeight="1" x14ac:dyDescent="0.35">
      <c r="A30" s="47" t="s">
        <v>24</v>
      </c>
    </row>
    <row r="31" spans="1:1" ht="17.25" customHeight="1" x14ac:dyDescent="0.35">
      <c r="A31" s="45" t="s">
        <v>25</v>
      </c>
    </row>
    <row r="32" spans="1:1" ht="17.25" customHeight="1" x14ac:dyDescent="0.35">
      <c r="A32" s="47" t="s">
        <v>26</v>
      </c>
    </row>
    <row r="33" spans="1:1" ht="32.25" customHeight="1" x14ac:dyDescent="0.35">
      <c r="A33" s="45" t="s">
        <v>27</v>
      </c>
    </row>
    <row r="34" spans="1:1" ht="32.25" customHeight="1" x14ac:dyDescent="0.35">
      <c r="A34" s="44" t="s">
        <v>28</v>
      </c>
    </row>
    <row r="35" spans="1:1" ht="17.25" customHeight="1" x14ac:dyDescent="0.35">
      <c r="A35" s="47" t="s">
        <v>29</v>
      </c>
    </row>
    <row r="36" spans="1:1" ht="32.25" customHeight="1" x14ac:dyDescent="0.35">
      <c r="A36" s="45" t="s">
        <v>30</v>
      </c>
    </row>
    <row r="37" spans="1:1" ht="32.25" customHeight="1" x14ac:dyDescent="0.35">
      <c r="A37" s="45" t="s">
        <v>31</v>
      </c>
    </row>
    <row r="38" spans="1:1" ht="32.25" customHeight="1" x14ac:dyDescent="0.35">
      <c r="A38" s="45" t="s">
        <v>32</v>
      </c>
    </row>
    <row r="39" spans="1:1" ht="17.25" customHeight="1" x14ac:dyDescent="0.35">
      <c r="A39" s="44"/>
    </row>
    <row r="40" spans="1:1" ht="22.5" customHeight="1" x14ac:dyDescent="0.35">
      <c r="A40" s="42" t="s">
        <v>33</v>
      </c>
    </row>
    <row r="41" spans="1:1" ht="17.25" customHeight="1" x14ac:dyDescent="0.35">
      <c r="A41" s="51" t="s">
        <v>34</v>
      </c>
    </row>
    <row r="42" spans="1:1" ht="17.25" customHeight="1" x14ac:dyDescent="0.35">
      <c r="A42" s="48" t="s">
        <v>35</v>
      </c>
    </row>
    <row r="43" spans="1:1" ht="17.25" customHeight="1" x14ac:dyDescent="0.35">
      <c r="A43" s="46" t="s">
        <v>36</v>
      </c>
    </row>
    <row r="44" spans="1:1" ht="32.25" customHeight="1" x14ac:dyDescent="0.35">
      <c r="A44" s="46" t="s">
        <v>37</v>
      </c>
    </row>
    <row r="45" spans="1:1" ht="32.25" customHeight="1" x14ac:dyDescent="0.35">
      <c r="A45" s="46" t="s">
        <v>38</v>
      </c>
    </row>
    <row r="46" spans="1:1" ht="17.25" customHeight="1" x14ac:dyDescent="0.35">
      <c r="A46" s="49" t="s">
        <v>39</v>
      </c>
    </row>
    <row r="47" spans="1:1" ht="32.25" customHeight="1" x14ac:dyDescent="0.35">
      <c r="A47" s="45" t="s">
        <v>40</v>
      </c>
    </row>
    <row r="48" spans="1:1" ht="32.25" customHeight="1" x14ac:dyDescent="0.35">
      <c r="A48" s="45" t="s">
        <v>41</v>
      </c>
    </row>
    <row r="49" spans="1:1" ht="32.25" customHeight="1" x14ac:dyDescent="0.35">
      <c r="A49" s="46" t="s">
        <v>42</v>
      </c>
    </row>
    <row r="50" spans="1:1" ht="17.25" customHeight="1" x14ac:dyDescent="0.35">
      <c r="A50" s="46" t="s">
        <v>43</v>
      </c>
    </row>
    <row r="51" spans="1:1" x14ac:dyDescent="0.35">
      <c r="A51" s="46" t="s">
        <v>44</v>
      </c>
    </row>
    <row r="52" spans="1:1" ht="17.25" customHeight="1" x14ac:dyDescent="0.35">
      <c r="A52" s="46"/>
    </row>
    <row r="53" spans="1:1" ht="22.5" customHeight="1" x14ac:dyDescent="0.35">
      <c r="A53" s="42" t="s">
        <v>45</v>
      </c>
    </row>
    <row r="54" spans="1:1" ht="32.25" customHeight="1" x14ac:dyDescent="0.35">
      <c r="A54" s="127" t="s">
        <v>46</v>
      </c>
    </row>
    <row r="55" spans="1:1" ht="17.25" customHeight="1" x14ac:dyDescent="0.35">
      <c r="A55" s="50" t="s">
        <v>47</v>
      </c>
    </row>
    <row r="56" spans="1:1" ht="17.25" customHeight="1" x14ac:dyDescent="0.35">
      <c r="A56" s="51" t="s">
        <v>48</v>
      </c>
    </row>
    <row r="57" spans="1:1" ht="17.25" customHeight="1" x14ac:dyDescent="0.35">
      <c r="A57" s="65" t="s">
        <v>49</v>
      </c>
    </row>
    <row r="58" spans="1:1" ht="17.25" customHeight="1" x14ac:dyDescent="0.35">
      <c r="A58" s="126" t="s">
        <v>50</v>
      </c>
    </row>
    <row r="59" spans="1:1" x14ac:dyDescent="0.35"/>
    <row r="61" spans="1:1" hidden="1" x14ac:dyDescent="0.35">
      <c r="A61" s="52"/>
    </row>
    <row r="62" spans="1:1" x14ac:dyDescent="0.35"/>
  </sheetData>
  <hyperlinks>
    <hyperlink ref="A20" r:id="rId1" xr:uid="{00000000-0004-0000-0000-000000000000}"/>
    <hyperlink ref="A41" r:id="rId2" xr:uid="{00000000-0004-0000-0000-000001000000}"/>
    <hyperlink ref="A56" r:id="rId3" display="mailto:info@data.govt.nz" xr:uid="{00000000-0004-0000-0000-000003000000}"/>
    <hyperlink ref="A58" r:id="rId4" xr:uid="{00000000-0004-0000-0000-000004000000}"/>
    <hyperlink ref="A57" r:id="rId5" display="They are posted on agency websites and linked to www.data.govt.nz. See: https://www.data.govt.nz/toolkit/how-do-i-add-or-update-our-chief-executive-expenses/" xr:uid="{00000000-0004-0000-0000-000007000000}"/>
    <hyperlink ref="A2" r:id="rId6" display="https://www.publicservice.govt.nz/assets/Legacy/resources/Chief-Executive-Expense-Disclosure-Guide.pdf" xr:uid="{5BCCB646-AAC4-46B9-B1FF-55A40DD85E73}"/>
  </hyperlinks>
  <pageMargins left="0.70866141732283472" right="0.70866141732283472" top="0.74803149606299213" bottom="0.74803149606299213" header="0.31496062992125984" footer="0.31496062992125984"/>
  <pageSetup paperSize="8" orientation="landscape" r:id="rId7"/>
  <headerFooter>
    <oddFooter>&amp;LCE Expense Disclosure Workbook 2018&amp;RWorksheet - Guidance</oddFooter>
  </headerFooter>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6"/>
  <sheetViews>
    <sheetView workbookViewId="0">
      <selection activeCell="G12" sqref="G12"/>
    </sheetView>
  </sheetViews>
  <sheetFormatPr defaultColWidth="0" defaultRowHeight="12.75" zeroHeight="1" x14ac:dyDescent="0.35"/>
  <cols>
    <col min="1" max="1" width="35.73046875" customWidth="1"/>
    <col min="2" max="2" width="21.59765625" customWidth="1"/>
    <col min="3" max="3" width="33.59765625" customWidth="1"/>
    <col min="4" max="4" width="4.3984375" customWidth="1"/>
    <col min="5" max="5" width="29" customWidth="1"/>
    <col min="6" max="6" width="19" customWidth="1"/>
    <col min="7" max="7" width="42" customWidth="1"/>
    <col min="8" max="11" width="9.1328125" hidden="1" customWidth="1"/>
    <col min="12" max="16384" width="9.1328125" hidden="1"/>
  </cols>
  <sheetData>
    <row r="1" spans="1:11" ht="26.25" customHeight="1" x14ac:dyDescent="0.35">
      <c r="A1" s="133" t="s">
        <v>51</v>
      </c>
      <c r="B1" s="133"/>
      <c r="C1" s="133"/>
      <c r="D1" s="133"/>
      <c r="E1" s="133"/>
      <c r="F1" s="133"/>
      <c r="G1" s="17"/>
      <c r="H1" s="17"/>
      <c r="I1" s="17"/>
      <c r="J1" s="17"/>
      <c r="K1" s="17"/>
    </row>
    <row r="2" spans="1:11" ht="21" customHeight="1" x14ac:dyDescent="0.35">
      <c r="A2" s="3" t="s">
        <v>52</v>
      </c>
      <c r="B2" s="134" t="s">
        <v>171</v>
      </c>
      <c r="C2" s="134"/>
      <c r="D2" s="134"/>
      <c r="E2" s="134"/>
      <c r="F2" s="134"/>
      <c r="G2" s="17"/>
      <c r="H2" s="17"/>
      <c r="I2" s="17"/>
      <c r="J2" s="17"/>
      <c r="K2" s="17"/>
    </row>
    <row r="3" spans="1:11" ht="15" x14ac:dyDescent="0.35">
      <c r="A3" s="3" t="s">
        <v>53</v>
      </c>
      <c r="B3" s="134" t="s">
        <v>172</v>
      </c>
      <c r="C3" s="134"/>
      <c r="D3" s="134"/>
      <c r="E3" s="134"/>
      <c r="F3" s="134"/>
      <c r="G3" s="17"/>
      <c r="H3" s="17"/>
      <c r="I3" s="17"/>
      <c r="J3" s="17"/>
      <c r="K3" s="17"/>
    </row>
    <row r="4" spans="1:11" ht="21" customHeight="1" x14ac:dyDescent="0.35">
      <c r="A4" s="3" t="s">
        <v>54</v>
      </c>
      <c r="B4" s="135">
        <v>45108</v>
      </c>
      <c r="C4" s="135"/>
      <c r="D4" s="135"/>
      <c r="E4" s="135"/>
      <c r="F4" s="135"/>
      <c r="G4" s="17"/>
      <c r="H4" s="17"/>
      <c r="I4" s="17"/>
      <c r="J4" s="17"/>
      <c r="K4" s="17"/>
    </row>
    <row r="5" spans="1:11" ht="21" customHeight="1" x14ac:dyDescent="0.35">
      <c r="A5" s="3" t="s">
        <v>55</v>
      </c>
      <c r="B5" s="135">
        <v>45473</v>
      </c>
      <c r="C5" s="135"/>
      <c r="D5" s="135"/>
      <c r="E5" s="135"/>
      <c r="F5" s="135"/>
      <c r="G5" s="17"/>
      <c r="H5" s="17"/>
      <c r="I5" s="17"/>
      <c r="J5" s="17"/>
      <c r="K5" s="17"/>
    </row>
    <row r="6" spans="1:11" ht="21" customHeight="1" x14ac:dyDescent="0.35">
      <c r="A6" s="3" t="s">
        <v>56</v>
      </c>
      <c r="B6" s="132"/>
      <c r="C6" s="132"/>
      <c r="D6" s="132"/>
      <c r="E6" s="132"/>
      <c r="F6" s="132"/>
      <c r="G6" s="23"/>
      <c r="H6" s="17"/>
      <c r="I6" s="17"/>
      <c r="J6" s="17"/>
      <c r="K6" s="17"/>
    </row>
    <row r="7" spans="1:11" ht="30" x14ac:dyDescent="0.35">
      <c r="A7" s="3" t="s">
        <v>57</v>
      </c>
      <c r="B7" s="131"/>
      <c r="C7" s="131"/>
      <c r="D7" s="131"/>
      <c r="E7" s="131"/>
      <c r="F7" s="131"/>
      <c r="G7" s="23"/>
      <c r="H7" s="17"/>
      <c r="I7" s="17"/>
      <c r="J7" s="17"/>
      <c r="K7" s="17"/>
    </row>
    <row r="8" spans="1:11" ht="25.5" customHeight="1" x14ac:dyDescent="0.35">
      <c r="A8" s="3" t="s">
        <v>59</v>
      </c>
      <c r="B8" s="131"/>
      <c r="C8" s="131"/>
      <c r="D8" s="131"/>
      <c r="E8" s="131"/>
      <c r="F8" s="131"/>
      <c r="G8" s="23"/>
      <c r="H8" s="17"/>
      <c r="I8" s="17"/>
      <c r="J8" s="17"/>
      <c r="K8" s="17"/>
    </row>
    <row r="9" spans="1:11" ht="66.75" customHeight="1" x14ac:dyDescent="0.35">
      <c r="A9" s="130" t="s">
        <v>61</v>
      </c>
      <c r="B9" s="130"/>
      <c r="C9" s="130"/>
      <c r="D9" s="130"/>
      <c r="E9" s="130"/>
      <c r="F9" s="130"/>
      <c r="G9" s="23"/>
      <c r="H9" s="17"/>
      <c r="I9" s="17"/>
      <c r="J9" s="17"/>
      <c r="K9" s="17"/>
    </row>
    <row r="10" spans="1:11" s="93" customFormat="1" ht="36" customHeight="1" x14ac:dyDescent="0.4">
      <c r="A10" s="87" t="s">
        <v>62</v>
      </c>
      <c r="B10" s="88" t="s">
        <v>63</v>
      </c>
      <c r="C10" s="88" t="s">
        <v>64</v>
      </c>
      <c r="D10" s="89"/>
      <c r="E10" s="90" t="s">
        <v>29</v>
      </c>
      <c r="F10" s="91" t="s">
        <v>65</v>
      </c>
      <c r="G10" s="92"/>
      <c r="H10" s="92"/>
      <c r="I10" s="92"/>
      <c r="J10" s="92"/>
      <c r="K10" s="92"/>
    </row>
    <row r="11" spans="1:11" ht="27.75" customHeight="1" x14ac:dyDescent="0.4">
      <c r="A11" s="8" t="s">
        <v>66</v>
      </c>
      <c r="B11" s="59">
        <f>B15+B16+B17</f>
        <v>14497.406666666668</v>
      </c>
      <c r="C11" s="66" t="str">
        <f>IF(Travel!B6="",A34,Travel!B6)</f>
        <v>Figures exclude GST</v>
      </c>
      <c r="D11" s="6"/>
      <c r="E11" s="8" t="s">
        <v>67</v>
      </c>
      <c r="F11" s="33">
        <f>'Gifts and benefits'!C25</f>
        <v>1</v>
      </c>
      <c r="G11" s="29"/>
      <c r="H11" s="29"/>
      <c r="I11" s="29"/>
      <c r="J11" s="29"/>
      <c r="K11" s="29"/>
    </row>
    <row r="12" spans="1:11" ht="27.75" customHeight="1" x14ac:dyDescent="0.4">
      <c r="A12" s="8" t="s">
        <v>24</v>
      </c>
      <c r="B12" s="59">
        <f>Hospitality!B33</f>
        <v>221.76</v>
      </c>
      <c r="C12" s="66" t="str">
        <f>IF(Hospitality!B6="",A34,Hospitality!B6)</f>
        <v>Figures exclude GST</v>
      </c>
      <c r="D12" s="6"/>
      <c r="E12" s="8" t="s">
        <v>68</v>
      </c>
      <c r="F12" s="33">
        <f>'Gifts and benefits'!C26</f>
        <v>1</v>
      </c>
      <c r="G12" s="29"/>
      <c r="H12" s="29"/>
      <c r="I12" s="29"/>
      <c r="J12" s="29"/>
      <c r="K12" s="29"/>
    </row>
    <row r="13" spans="1:11" ht="27.75" customHeight="1" x14ac:dyDescent="0.35">
      <c r="A13" s="8" t="s">
        <v>69</v>
      </c>
      <c r="B13" s="59">
        <f>'All other expenses'!B38</f>
        <v>34733.787499999977</v>
      </c>
      <c r="C13" s="66" t="str">
        <f>IF('All other expenses'!B6="",A34,'All other expenses'!B6)</f>
        <v>Figures include GST (where applicable)</v>
      </c>
      <c r="D13" s="6"/>
      <c r="E13" s="8" t="s">
        <v>70</v>
      </c>
      <c r="F13" s="33">
        <f>'Gifts and benefits'!C27</f>
        <v>0</v>
      </c>
      <c r="G13" s="17"/>
      <c r="H13" s="17"/>
      <c r="I13" s="17"/>
      <c r="J13" s="17"/>
      <c r="K13" s="17"/>
    </row>
    <row r="14" spans="1:11" ht="12.75" customHeight="1" x14ac:dyDescent="0.35">
      <c r="A14" s="7"/>
      <c r="B14" s="60"/>
      <c r="C14" s="67"/>
      <c r="D14" s="34"/>
      <c r="E14" s="6"/>
      <c r="F14" s="35"/>
      <c r="G14" s="17"/>
      <c r="H14" s="17"/>
      <c r="I14" s="17"/>
      <c r="J14" s="17"/>
      <c r="K14" s="17"/>
    </row>
    <row r="15" spans="1:11" ht="27.75" customHeight="1" x14ac:dyDescent="0.35">
      <c r="A15" s="9" t="s">
        <v>71</v>
      </c>
      <c r="B15" s="61">
        <f>Travel!B37</f>
        <v>11002.77</v>
      </c>
      <c r="C15" s="68" t="str">
        <f>C11</f>
        <v>Figures exclude GST</v>
      </c>
      <c r="D15" s="6"/>
      <c r="E15" s="6"/>
      <c r="F15" s="35"/>
      <c r="G15" s="17"/>
      <c r="H15" s="17"/>
      <c r="I15" s="17"/>
      <c r="J15" s="17"/>
      <c r="K15" s="17"/>
    </row>
    <row r="16" spans="1:11" ht="27.75" customHeight="1" x14ac:dyDescent="0.35">
      <c r="A16" s="9" t="s">
        <v>72</v>
      </c>
      <c r="B16" s="61">
        <f>Travel!B80</f>
        <v>3494.6366666666668</v>
      </c>
      <c r="C16" s="68" t="str">
        <f>C11</f>
        <v>Figures exclude GST</v>
      </c>
      <c r="D16" s="36"/>
      <c r="E16" s="6"/>
      <c r="F16" s="37"/>
      <c r="G16" s="17"/>
      <c r="H16" s="17"/>
      <c r="I16" s="17"/>
      <c r="J16" s="17"/>
      <c r="K16" s="17"/>
    </row>
    <row r="17" spans="1:11" ht="27.75" customHeight="1" x14ac:dyDescent="0.35">
      <c r="A17" s="9" t="s">
        <v>73</v>
      </c>
      <c r="B17" s="61">
        <f>Travel!B94</f>
        <v>0</v>
      </c>
      <c r="C17" s="68" t="str">
        <f>C11</f>
        <v>Figures exclude GST</v>
      </c>
      <c r="D17" s="6"/>
      <c r="E17" s="6"/>
      <c r="F17" s="37"/>
      <c r="G17" s="17"/>
      <c r="H17" s="17"/>
      <c r="I17" s="17"/>
      <c r="J17" s="17"/>
      <c r="K17" s="17"/>
    </row>
    <row r="18" spans="1:11" ht="27.75" customHeight="1" x14ac:dyDescent="0.4">
      <c r="A18" s="17"/>
      <c r="B18" s="19"/>
      <c r="C18" s="17"/>
      <c r="D18" s="5"/>
      <c r="E18" s="5"/>
      <c r="F18" s="28"/>
      <c r="G18" s="17"/>
      <c r="H18" s="17"/>
      <c r="I18" s="17"/>
      <c r="J18" s="17"/>
      <c r="K18" s="17"/>
    </row>
    <row r="19" spans="1:11" ht="13.15" x14ac:dyDescent="0.4">
      <c r="A19" s="18" t="s">
        <v>74</v>
      </c>
      <c r="B19" s="19"/>
      <c r="C19" s="17"/>
      <c r="D19" s="17"/>
      <c r="E19" s="17"/>
      <c r="F19" s="17"/>
      <c r="G19" s="17"/>
      <c r="H19" s="17"/>
      <c r="I19" s="17"/>
      <c r="J19" s="17"/>
      <c r="K19" s="17"/>
    </row>
    <row r="20" spans="1:11" x14ac:dyDescent="0.35">
      <c r="A20" s="20" t="s">
        <v>75</v>
      </c>
      <c r="D20" s="17"/>
      <c r="E20" s="17"/>
      <c r="F20" s="17"/>
      <c r="G20" s="17"/>
      <c r="H20" s="17"/>
      <c r="I20" s="17"/>
      <c r="J20" s="17"/>
      <c r="K20" s="17"/>
    </row>
    <row r="21" spans="1:11" ht="12.6" customHeight="1" x14ac:dyDescent="0.35">
      <c r="A21" s="20" t="s">
        <v>76</v>
      </c>
      <c r="D21" s="17"/>
      <c r="E21" s="17"/>
      <c r="F21" s="17"/>
      <c r="G21" s="17"/>
      <c r="H21" s="17"/>
      <c r="I21" s="17"/>
      <c r="J21" s="17"/>
      <c r="K21" s="17"/>
    </row>
    <row r="22" spans="1:11" ht="12.6" customHeight="1" x14ac:dyDescent="0.35">
      <c r="A22" s="20" t="s">
        <v>77</v>
      </c>
      <c r="D22" s="17"/>
      <c r="E22" s="17"/>
      <c r="F22" s="17"/>
      <c r="G22" s="17"/>
      <c r="H22" s="17"/>
      <c r="I22" s="17"/>
      <c r="J22" s="17"/>
      <c r="K22" s="17"/>
    </row>
    <row r="23" spans="1:11" ht="12.6" customHeight="1" x14ac:dyDescent="0.35">
      <c r="A23" s="20" t="s">
        <v>78</v>
      </c>
      <c r="D23" s="17"/>
      <c r="E23" s="17"/>
      <c r="F23" s="17"/>
      <c r="G23" s="17"/>
      <c r="H23" s="17"/>
      <c r="I23" s="17"/>
      <c r="J23" s="17"/>
      <c r="K23" s="17"/>
    </row>
    <row r="24" spans="1:11" x14ac:dyDescent="0.35">
      <c r="A24" s="26"/>
      <c r="B24" s="17"/>
      <c r="C24" s="17"/>
      <c r="D24" s="17"/>
      <c r="E24" s="17"/>
      <c r="F24" s="17"/>
      <c r="G24" s="17"/>
      <c r="H24" s="17"/>
      <c r="I24" s="17"/>
      <c r="J24" s="17"/>
      <c r="K24" s="17"/>
    </row>
    <row r="25" spans="1:11" ht="13.15" hidden="1" x14ac:dyDescent="0.4">
      <c r="A25" s="12" t="s">
        <v>79</v>
      </c>
      <c r="B25" s="13"/>
      <c r="C25" s="13"/>
      <c r="D25" s="13"/>
      <c r="E25" s="13"/>
      <c r="F25" s="13"/>
      <c r="G25" s="17"/>
      <c r="H25" s="17"/>
      <c r="I25" s="17"/>
      <c r="J25" s="17"/>
      <c r="K25" s="17"/>
    </row>
    <row r="26" spans="1:11" ht="12.75" hidden="1" customHeight="1" x14ac:dyDescent="0.35">
      <c r="A26" s="11" t="s">
        <v>80</v>
      </c>
      <c r="B26" s="4"/>
      <c r="C26" s="4"/>
      <c r="D26" s="11"/>
      <c r="E26" s="11"/>
      <c r="F26" s="11"/>
      <c r="G26" s="17"/>
      <c r="H26" s="17"/>
      <c r="I26" s="17"/>
      <c r="J26" s="17"/>
      <c r="K26" s="17"/>
    </row>
    <row r="27" spans="1:11" hidden="1" x14ac:dyDescent="0.35">
      <c r="A27" s="10" t="s">
        <v>81</v>
      </c>
      <c r="B27" s="10"/>
      <c r="C27" s="10"/>
      <c r="D27" s="10"/>
      <c r="E27" s="10"/>
      <c r="F27" s="10"/>
      <c r="G27" s="17"/>
      <c r="H27" s="17"/>
      <c r="I27" s="17"/>
      <c r="J27" s="17"/>
      <c r="K27" s="17"/>
    </row>
    <row r="28" spans="1:11" hidden="1" x14ac:dyDescent="0.35">
      <c r="A28" s="10" t="s">
        <v>82</v>
      </c>
      <c r="B28" s="10"/>
      <c r="C28" s="10"/>
      <c r="D28" s="10"/>
      <c r="E28" s="10"/>
      <c r="F28" s="10"/>
      <c r="G28" s="17"/>
      <c r="H28" s="17"/>
      <c r="I28" s="17"/>
      <c r="J28" s="17"/>
      <c r="K28" s="17"/>
    </row>
    <row r="29" spans="1:11" hidden="1" x14ac:dyDescent="0.35">
      <c r="A29" s="11" t="s">
        <v>83</v>
      </c>
      <c r="B29" s="11"/>
      <c r="C29" s="11"/>
      <c r="D29" s="11"/>
      <c r="E29" s="11"/>
      <c r="F29" s="11"/>
      <c r="G29" s="17"/>
      <c r="H29" s="17"/>
      <c r="I29" s="17"/>
      <c r="J29" s="17"/>
      <c r="K29" s="17"/>
    </row>
    <row r="30" spans="1:11" hidden="1" x14ac:dyDescent="0.35">
      <c r="A30" s="11" t="s">
        <v>84</v>
      </c>
      <c r="B30" s="11"/>
      <c r="C30" s="11"/>
      <c r="D30" s="11"/>
      <c r="E30" s="11"/>
      <c r="F30" s="11"/>
      <c r="G30" s="17"/>
      <c r="H30" s="17"/>
      <c r="I30" s="17"/>
      <c r="J30" s="17"/>
      <c r="K30" s="17"/>
    </row>
    <row r="31" spans="1:11" hidden="1" x14ac:dyDescent="0.35">
      <c r="A31" s="10" t="s">
        <v>85</v>
      </c>
      <c r="B31" s="10"/>
      <c r="C31" s="10"/>
      <c r="D31" s="10"/>
      <c r="E31" s="10"/>
      <c r="F31" s="10"/>
      <c r="G31" s="17"/>
      <c r="H31" s="17"/>
      <c r="I31" s="17"/>
      <c r="J31" s="17"/>
      <c r="K31" s="17"/>
    </row>
    <row r="32" spans="1:11" hidden="1" x14ac:dyDescent="0.35">
      <c r="A32" s="10" t="s">
        <v>86</v>
      </c>
      <c r="B32" s="10"/>
      <c r="C32" s="10"/>
      <c r="D32" s="10"/>
      <c r="E32" s="10"/>
      <c r="F32" s="10"/>
      <c r="G32" s="17"/>
      <c r="H32" s="17"/>
      <c r="I32" s="17"/>
      <c r="J32" s="17"/>
      <c r="K32" s="17"/>
    </row>
    <row r="33" spans="1:11" hidden="1" x14ac:dyDescent="0.35">
      <c r="A33" s="10" t="s">
        <v>87</v>
      </c>
      <c r="B33" s="10"/>
      <c r="C33" s="10"/>
      <c r="D33" s="10"/>
      <c r="E33" s="10"/>
      <c r="F33" s="10"/>
      <c r="G33" s="17"/>
      <c r="H33" s="17"/>
      <c r="I33" s="17"/>
      <c r="J33" s="17"/>
      <c r="K33" s="17"/>
    </row>
    <row r="34" spans="1:11" hidden="1" x14ac:dyDescent="0.35">
      <c r="A34" s="11" t="s">
        <v>88</v>
      </c>
      <c r="B34" s="11"/>
      <c r="C34" s="11"/>
      <c r="D34" s="11"/>
      <c r="E34" s="11"/>
      <c r="F34" s="11"/>
      <c r="G34" s="17"/>
      <c r="H34" s="17"/>
      <c r="I34" s="17"/>
      <c r="J34" s="17"/>
      <c r="K34" s="17"/>
    </row>
    <row r="35" spans="1:11" hidden="1" x14ac:dyDescent="0.35">
      <c r="A35" s="11" t="s">
        <v>89</v>
      </c>
      <c r="B35" s="11"/>
      <c r="C35" s="11"/>
      <c r="D35" s="11"/>
      <c r="E35" s="11"/>
      <c r="F35" s="11"/>
      <c r="G35" s="17"/>
      <c r="H35" s="17"/>
      <c r="I35" s="17"/>
      <c r="J35" s="17"/>
      <c r="K35" s="17"/>
    </row>
    <row r="36" spans="1:11" hidden="1" x14ac:dyDescent="0.35">
      <c r="A36" s="10" t="s">
        <v>58</v>
      </c>
      <c r="B36" s="63"/>
      <c r="C36" s="63"/>
      <c r="D36" s="63"/>
      <c r="E36" s="63"/>
      <c r="F36" s="63"/>
      <c r="G36" s="17"/>
      <c r="H36" s="17"/>
      <c r="I36" s="17"/>
      <c r="J36" s="17"/>
      <c r="K36" s="17"/>
    </row>
    <row r="37" spans="1:11" hidden="1" x14ac:dyDescent="0.35">
      <c r="A37" s="10" t="s">
        <v>90</v>
      </c>
      <c r="B37" s="63"/>
      <c r="C37" s="63"/>
      <c r="D37" s="63"/>
      <c r="E37" s="63"/>
      <c r="F37" s="63"/>
      <c r="G37" s="17"/>
      <c r="H37" s="17"/>
      <c r="I37" s="17"/>
      <c r="J37" s="17"/>
      <c r="K37" s="17"/>
    </row>
    <row r="38" spans="1:11" hidden="1" x14ac:dyDescent="0.35">
      <c r="A38" s="10" t="s">
        <v>60</v>
      </c>
      <c r="B38" s="63"/>
      <c r="C38" s="63"/>
      <c r="D38" s="63"/>
      <c r="E38" s="63"/>
      <c r="F38" s="63"/>
      <c r="G38" s="17"/>
      <c r="H38" s="17"/>
      <c r="I38" s="17"/>
      <c r="J38" s="17"/>
      <c r="K38" s="17"/>
    </row>
    <row r="39" spans="1:11" hidden="1" x14ac:dyDescent="0.35">
      <c r="A39" s="11" t="s">
        <v>91</v>
      </c>
      <c r="B39" s="4"/>
      <c r="C39" s="4"/>
      <c r="D39" s="4"/>
      <c r="E39" s="4"/>
      <c r="F39" s="4"/>
      <c r="G39" s="17"/>
      <c r="H39" s="17"/>
      <c r="I39" s="17"/>
      <c r="J39" s="17"/>
      <c r="K39" s="17"/>
    </row>
    <row r="40" spans="1:11" hidden="1" x14ac:dyDescent="0.35">
      <c r="A40" s="4" t="s">
        <v>92</v>
      </c>
      <c r="B40" s="4"/>
      <c r="C40" s="4"/>
      <c r="D40" s="4"/>
      <c r="E40" s="4"/>
      <c r="F40" s="4"/>
      <c r="G40" s="17"/>
      <c r="H40" s="17"/>
      <c r="I40" s="17"/>
      <c r="J40" s="17"/>
      <c r="K40" s="17"/>
    </row>
    <row r="41" spans="1:11" hidden="1" x14ac:dyDescent="0.35">
      <c r="A41" s="4" t="s">
        <v>93</v>
      </c>
      <c r="B41" s="4"/>
      <c r="C41" s="4"/>
      <c r="D41" s="4"/>
      <c r="E41" s="4"/>
      <c r="F41" s="4"/>
      <c r="G41" s="17"/>
      <c r="H41" s="17"/>
      <c r="I41" s="17"/>
      <c r="J41" s="17"/>
      <c r="K41" s="17"/>
    </row>
    <row r="42" spans="1:11" hidden="1" x14ac:dyDescent="0.35">
      <c r="A42" s="4" t="s">
        <v>94</v>
      </c>
      <c r="B42" s="4"/>
      <c r="C42" s="4"/>
      <c r="D42" s="4"/>
      <c r="E42" s="4"/>
      <c r="F42" s="4"/>
      <c r="G42" s="17"/>
      <c r="H42" s="17"/>
      <c r="I42" s="17"/>
      <c r="J42" s="17"/>
      <c r="K42" s="17"/>
    </row>
    <row r="43" spans="1:11" hidden="1" x14ac:dyDescent="0.35">
      <c r="A43" s="4" t="s">
        <v>95</v>
      </c>
      <c r="B43" s="4"/>
      <c r="C43" s="4"/>
      <c r="D43" s="4"/>
      <c r="E43" s="4"/>
      <c r="F43" s="4"/>
      <c r="G43" s="17"/>
      <c r="H43" s="17"/>
      <c r="I43" s="17"/>
      <c r="J43" s="17"/>
      <c r="K43" s="17"/>
    </row>
    <row r="44" spans="1:11" hidden="1" x14ac:dyDescent="0.35">
      <c r="A44" s="4" t="s">
        <v>96</v>
      </c>
      <c r="B44" s="4"/>
      <c r="C44" s="4"/>
      <c r="D44" s="4"/>
      <c r="E44" s="4"/>
      <c r="F44" s="4"/>
      <c r="G44" s="17"/>
      <c r="H44" s="17"/>
      <c r="I44" s="17"/>
      <c r="J44" s="17"/>
      <c r="K44" s="17"/>
    </row>
    <row r="45" spans="1:11" hidden="1" x14ac:dyDescent="0.35">
      <c r="A45" s="64" t="s">
        <v>97</v>
      </c>
      <c r="B45" s="63"/>
      <c r="C45" s="63"/>
      <c r="D45" s="63"/>
      <c r="E45" s="63"/>
      <c r="F45" s="63"/>
      <c r="G45" s="17"/>
      <c r="H45" s="17"/>
      <c r="I45" s="17"/>
      <c r="J45" s="17"/>
      <c r="K45" s="17"/>
    </row>
    <row r="46" spans="1:11" hidden="1" x14ac:dyDescent="0.35">
      <c r="A46" s="63" t="s">
        <v>98</v>
      </c>
      <c r="B46" s="63"/>
      <c r="C46" s="63"/>
      <c r="D46" s="63"/>
      <c r="E46" s="63"/>
      <c r="F46" s="63"/>
      <c r="G46" s="17"/>
      <c r="H46" s="17"/>
      <c r="I46" s="17"/>
      <c r="J46" s="17"/>
      <c r="K46" s="17"/>
    </row>
    <row r="47" spans="1:11" hidden="1" x14ac:dyDescent="0.35">
      <c r="A47" s="38">
        <v>-20000</v>
      </c>
      <c r="B47" s="4"/>
      <c r="C47" s="4"/>
      <c r="D47" s="4"/>
      <c r="E47" s="4"/>
      <c r="F47" s="4"/>
      <c r="G47" s="17"/>
      <c r="H47" s="17"/>
      <c r="I47" s="17"/>
      <c r="J47" s="17"/>
      <c r="K47" s="17"/>
    </row>
    <row r="48" spans="1:11" ht="25.5" hidden="1" x14ac:dyDescent="0.35">
      <c r="A48" s="81" t="s">
        <v>99</v>
      </c>
      <c r="B48" s="63"/>
      <c r="C48" s="63"/>
      <c r="D48" s="63"/>
      <c r="E48" s="63"/>
      <c r="F48" s="63"/>
      <c r="G48" s="17"/>
      <c r="H48" s="17"/>
      <c r="I48" s="17"/>
      <c r="J48" s="17"/>
      <c r="K48" s="17"/>
    </row>
    <row r="49" spans="1:11" ht="25.5" hidden="1" x14ac:dyDescent="0.35">
      <c r="A49" s="81" t="s">
        <v>100</v>
      </c>
      <c r="B49" s="63"/>
      <c r="C49" s="63"/>
      <c r="D49" s="63"/>
      <c r="E49" s="63"/>
      <c r="F49" s="63"/>
      <c r="G49" s="17"/>
      <c r="H49" s="17"/>
      <c r="I49" s="17"/>
      <c r="J49" s="17"/>
      <c r="K49" s="17"/>
    </row>
    <row r="50" spans="1:11" ht="25.5" hidden="1" x14ac:dyDescent="0.35">
      <c r="A50" s="82" t="s">
        <v>101</v>
      </c>
      <c r="B50" s="4"/>
      <c r="C50" s="4"/>
      <c r="D50" s="4"/>
      <c r="E50" s="4"/>
      <c r="F50" s="4"/>
      <c r="G50" s="17"/>
      <c r="H50" s="17"/>
      <c r="I50" s="17"/>
      <c r="J50" s="17"/>
      <c r="K50" s="17"/>
    </row>
    <row r="51" spans="1:11" ht="25.5" hidden="1" x14ac:dyDescent="0.35">
      <c r="A51" s="82" t="s">
        <v>102</v>
      </c>
      <c r="B51" s="4"/>
      <c r="C51" s="4"/>
      <c r="D51" s="4"/>
      <c r="E51" s="4"/>
      <c r="F51" s="4"/>
      <c r="G51" s="17"/>
      <c r="H51" s="17"/>
      <c r="I51" s="17"/>
      <c r="J51" s="17"/>
      <c r="K51" s="17"/>
    </row>
    <row r="52" spans="1:11" ht="38.25" hidden="1" x14ac:dyDescent="0.4">
      <c r="A52" s="82" t="s">
        <v>103</v>
      </c>
      <c r="B52" s="74"/>
      <c r="C52" s="74"/>
      <c r="D52" s="74"/>
      <c r="E52" s="11"/>
      <c r="F52" s="11"/>
      <c r="G52" s="17"/>
      <c r="H52" s="17"/>
      <c r="I52" s="17"/>
      <c r="J52" s="17"/>
      <c r="K52" s="17"/>
    </row>
    <row r="53" spans="1:11" ht="13.15" hidden="1" x14ac:dyDescent="0.4">
      <c r="A53" s="79" t="s">
        <v>104</v>
      </c>
      <c r="B53" s="73"/>
      <c r="C53" s="73"/>
      <c r="D53" s="73"/>
      <c r="E53" s="10"/>
      <c r="F53" s="10" t="b">
        <v>1</v>
      </c>
      <c r="G53" s="17"/>
      <c r="H53" s="17"/>
      <c r="I53" s="17"/>
      <c r="J53" s="17"/>
      <c r="K53" s="17"/>
    </row>
    <row r="54" spans="1:11" ht="13.15" hidden="1" x14ac:dyDescent="0.4">
      <c r="A54" s="80" t="s">
        <v>105</v>
      </c>
      <c r="B54" s="79"/>
      <c r="C54" s="79"/>
      <c r="D54" s="79"/>
      <c r="E54" s="10"/>
      <c r="F54" s="10" t="b">
        <v>0</v>
      </c>
      <c r="G54" s="17"/>
      <c r="H54" s="17"/>
      <c r="I54" s="17"/>
      <c r="J54" s="17"/>
      <c r="K54" s="17"/>
    </row>
    <row r="55" spans="1:11" ht="13.15" hidden="1" x14ac:dyDescent="0.35">
      <c r="A55" s="83"/>
      <c r="B55" s="75">
        <f>COUNT(Travel!B12:B36)</f>
        <v>23</v>
      </c>
      <c r="C55" s="75"/>
      <c r="D55" s="75">
        <f>COUNTIF(Travel!D12:D36,"*")</f>
        <v>23</v>
      </c>
      <c r="E55" s="76"/>
      <c r="F55" s="76" t="b">
        <f>MIN(B55,D55)=MAX(B55,D55)</f>
        <v>1</v>
      </c>
      <c r="G55" s="17"/>
      <c r="H55" s="17"/>
      <c r="I55" s="17"/>
      <c r="J55" s="17"/>
      <c r="K55" s="17"/>
    </row>
    <row r="56" spans="1:11" ht="13.15" hidden="1" x14ac:dyDescent="0.35">
      <c r="A56" s="83" t="s">
        <v>106</v>
      </c>
      <c r="B56" s="75">
        <f>COUNT(Travel!B42:B79)</f>
        <v>26</v>
      </c>
      <c r="C56" s="75"/>
      <c r="D56" s="75">
        <f>COUNTIF(Travel!D42:D79,"*")</f>
        <v>26</v>
      </c>
      <c r="E56" s="76"/>
      <c r="F56" s="76" t="b">
        <f>MIN(B56,D56)=MAX(B56,D56)</f>
        <v>1</v>
      </c>
    </row>
    <row r="57" spans="1:11" ht="13.15" hidden="1" x14ac:dyDescent="0.4">
      <c r="A57" s="84"/>
      <c r="B57" s="75">
        <f>COUNT(Travel!B84:B93)</f>
        <v>0</v>
      </c>
      <c r="C57" s="75"/>
      <c r="D57" s="75">
        <f>COUNTIF(Travel!D84:D93,"*")</f>
        <v>0</v>
      </c>
      <c r="E57" s="76"/>
      <c r="F57" s="76" t="b">
        <f>MIN(B57,D57)=MAX(B57,D57)</f>
        <v>1</v>
      </c>
    </row>
    <row r="58" spans="1:11" ht="13.15" hidden="1" x14ac:dyDescent="0.4">
      <c r="A58" s="85" t="s">
        <v>107</v>
      </c>
      <c r="B58" s="77">
        <f>COUNT(Hospitality!B11:B32)</f>
        <v>18</v>
      </c>
      <c r="C58" s="77"/>
      <c r="D58" s="77">
        <f>COUNTIF(Hospitality!D11:D32,"*")</f>
        <v>18</v>
      </c>
      <c r="E58" s="78"/>
      <c r="F58" s="78" t="b">
        <f>MIN(B58,D58)=MAX(B58,D58)</f>
        <v>1</v>
      </c>
    </row>
    <row r="59" spans="1:11" ht="13.15" hidden="1" x14ac:dyDescent="0.4">
      <c r="A59" s="86" t="s">
        <v>108</v>
      </c>
      <c r="B59" s="76">
        <f>COUNT('All other expenses'!B11:B37)</f>
        <v>21</v>
      </c>
      <c r="C59" s="76"/>
      <c r="D59" s="76">
        <f>COUNTIF('All other expenses'!D11:D37,"*")</f>
        <v>21</v>
      </c>
      <c r="E59" s="76"/>
      <c r="F59" s="76" t="b">
        <f>MIN(B59,D59)=MAX(B59,D59)</f>
        <v>1</v>
      </c>
    </row>
    <row r="60" spans="1:11" ht="13.15" hidden="1" x14ac:dyDescent="0.4">
      <c r="A60" s="85" t="s">
        <v>109</v>
      </c>
      <c r="B60" s="77">
        <f>COUNTIF('Gifts and benefits'!B11:B24,"*")</f>
        <v>1</v>
      </c>
      <c r="C60" s="77">
        <f>COUNTIF('Gifts and benefits'!C11:C24,"*")</f>
        <v>1</v>
      </c>
      <c r="D60" s="77"/>
      <c r="E60" s="77">
        <f>COUNTA('Gifts and benefits'!E11:E24)</f>
        <v>1</v>
      </c>
      <c r="F60" s="78" t="b">
        <f>MIN(B60,C60,E60)=MAX(B60,C60,E60)</f>
        <v>1</v>
      </c>
    </row>
    <row r="61" spans="1:11" x14ac:dyDescent="0.35"/>
    <row r="65" customFormat="1" hidden="1" x14ac:dyDescent="0.35"/>
    <row r="66" customFormat="1" hidden="1" x14ac:dyDescent="0.35"/>
  </sheetData>
  <sheetProtection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Departmental Secretary or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Departmental Secretary or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198"/>
  <sheetViews>
    <sheetView workbookViewId="0">
      <selection activeCell="C72" sqref="C72"/>
    </sheetView>
  </sheetViews>
  <sheetFormatPr defaultColWidth="0" defaultRowHeight="12.75" zeroHeight="1" x14ac:dyDescent="0.35"/>
  <cols>
    <col min="1" max="1" width="35.73046875" customWidth="1"/>
    <col min="2" max="2" width="14.265625" customWidth="1"/>
    <col min="3" max="3" width="71.3984375" customWidth="1"/>
    <col min="4" max="4" width="50" customWidth="1"/>
    <col min="5" max="5" width="21.3984375" customWidth="1"/>
    <col min="6" max="6" width="37.59765625" customWidth="1"/>
    <col min="7" max="9" width="9.1328125" hidden="1" customWidth="1"/>
    <col min="10" max="13" width="0" hidden="1" customWidth="1"/>
    <col min="14" max="16384" width="9.1328125" hidden="1"/>
  </cols>
  <sheetData>
    <row r="1" spans="1:6" ht="26.25" customHeight="1" x14ac:dyDescent="0.35">
      <c r="A1" s="139" t="s">
        <v>110</v>
      </c>
      <c r="B1" s="139"/>
      <c r="C1" s="139"/>
      <c r="D1" s="139"/>
      <c r="E1" s="139"/>
      <c r="F1" s="17"/>
    </row>
    <row r="2" spans="1:6" ht="21" customHeight="1" x14ac:dyDescent="0.35">
      <c r="A2" s="3" t="s">
        <v>111</v>
      </c>
      <c r="B2" s="137" t="str">
        <f>'Summary and sign-off'!B2:F2</f>
        <v>Takeovers Panel</v>
      </c>
      <c r="C2" s="137"/>
      <c r="D2" s="137"/>
      <c r="E2" s="137"/>
      <c r="F2" s="17"/>
    </row>
    <row r="3" spans="1:6" ht="30" x14ac:dyDescent="0.35">
      <c r="A3" s="3" t="s">
        <v>112</v>
      </c>
      <c r="B3" s="137" t="str">
        <f>'Summary and sign-off'!B3:F3</f>
        <v>Andrew Hudson</v>
      </c>
      <c r="C3" s="137"/>
      <c r="D3" s="137"/>
      <c r="E3" s="137"/>
      <c r="F3" s="17"/>
    </row>
    <row r="4" spans="1:6" ht="21" customHeight="1" x14ac:dyDescent="0.35">
      <c r="A4" s="3" t="s">
        <v>113</v>
      </c>
      <c r="B4" s="137">
        <f>'Summary and sign-off'!B4:F4</f>
        <v>45108</v>
      </c>
      <c r="C4" s="137"/>
      <c r="D4" s="137"/>
      <c r="E4" s="137"/>
      <c r="F4" s="17"/>
    </row>
    <row r="5" spans="1:6" ht="21" customHeight="1" x14ac:dyDescent="0.35">
      <c r="A5" s="3" t="s">
        <v>114</v>
      </c>
      <c r="B5" s="137">
        <f>'Summary and sign-off'!B5:F5</f>
        <v>45473</v>
      </c>
      <c r="C5" s="137"/>
      <c r="D5" s="137"/>
      <c r="E5" s="137"/>
      <c r="F5" s="17"/>
    </row>
    <row r="6" spans="1:6" ht="21" customHeight="1" x14ac:dyDescent="0.35">
      <c r="A6" s="3" t="s">
        <v>115</v>
      </c>
      <c r="B6" s="131" t="s">
        <v>82</v>
      </c>
      <c r="C6" s="131"/>
      <c r="D6" s="131"/>
      <c r="E6" s="131"/>
      <c r="F6" s="17"/>
    </row>
    <row r="7" spans="1:6" ht="21" customHeight="1" x14ac:dyDescent="0.35">
      <c r="A7" s="3" t="s">
        <v>56</v>
      </c>
      <c r="B7" s="136"/>
      <c r="C7" s="136"/>
      <c r="D7" s="136"/>
      <c r="E7" s="136"/>
      <c r="F7" s="17"/>
    </row>
    <row r="8" spans="1:6" ht="36" customHeight="1" x14ac:dyDescent="0.4">
      <c r="A8" s="141" t="s">
        <v>116</v>
      </c>
      <c r="B8" s="142"/>
      <c r="C8" s="142"/>
      <c r="D8" s="142"/>
      <c r="E8" s="142"/>
      <c r="F8" s="19"/>
    </row>
    <row r="9" spans="1:6" ht="36" customHeight="1" x14ac:dyDescent="0.4">
      <c r="A9" s="143" t="s">
        <v>117</v>
      </c>
      <c r="B9" s="144"/>
      <c r="C9" s="144"/>
      <c r="D9" s="144"/>
      <c r="E9" s="144"/>
      <c r="F9" s="19"/>
    </row>
    <row r="10" spans="1:6" ht="24.75" customHeight="1" x14ac:dyDescent="0.4">
      <c r="A10" s="140" t="s">
        <v>118</v>
      </c>
      <c r="B10" s="145"/>
      <c r="C10" s="140"/>
      <c r="D10" s="140"/>
      <c r="E10" s="140"/>
      <c r="F10" s="29"/>
    </row>
    <row r="11" spans="1:6" ht="28.5" customHeight="1" x14ac:dyDescent="0.35">
      <c r="A11" s="24" t="s">
        <v>119</v>
      </c>
      <c r="B11" s="24" t="s">
        <v>120</v>
      </c>
      <c r="C11" s="24" t="s">
        <v>121</v>
      </c>
      <c r="D11" s="24" t="s">
        <v>122</v>
      </c>
      <c r="E11" s="24" t="s">
        <v>123</v>
      </c>
      <c r="F11" s="30"/>
    </row>
    <row r="12" spans="1:6" s="2" customFormat="1" x14ac:dyDescent="0.35">
      <c r="A12" s="113"/>
      <c r="B12" s="114"/>
      <c r="C12" s="115"/>
      <c r="D12" s="115"/>
      <c r="E12" s="116"/>
      <c r="F12" s="1"/>
    </row>
    <row r="13" spans="1:6" s="2" customFormat="1" ht="25.5" x14ac:dyDescent="0.35">
      <c r="A13" s="113" t="s">
        <v>185</v>
      </c>
      <c r="B13" s="114">
        <v>39.74</v>
      </c>
      <c r="C13" s="115" t="s">
        <v>205</v>
      </c>
      <c r="D13" s="115" t="s">
        <v>176</v>
      </c>
      <c r="E13" s="116" t="s">
        <v>206</v>
      </c>
      <c r="F13" s="1"/>
    </row>
    <row r="14" spans="1:6" s="2" customFormat="1" x14ac:dyDescent="0.35">
      <c r="A14" s="113"/>
      <c r="B14" s="114">
        <v>26.52</v>
      </c>
      <c r="C14" s="115"/>
      <c r="D14" s="115" t="s">
        <v>176</v>
      </c>
      <c r="E14" s="116" t="s">
        <v>206</v>
      </c>
      <c r="F14" s="1"/>
    </row>
    <row r="15" spans="1:6" s="2" customFormat="1" x14ac:dyDescent="0.35">
      <c r="A15" s="113"/>
      <c r="B15" s="114">
        <v>9.36</v>
      </c>
      <c r="C15" s="115"/>
      <c r="D15" s="115" t="s">
        <v>177</v>
      </c>
      <c r="E15" s="116" t="s">
        <v>206</v>
      </c>
      <c r="F15" s="1"/>
    </row>
    <row r="16" spans="1:6" s="2" customFormat="1" x14ac:dyDescent="0.35">
      <c r="A16" s="113"/>
      <c r="B16" s="114">
        <v>88.42</v>
      </c>
      <c r="C16" s="115"/>
      <c r="D16" s="115" t="s">
        <v>175</v>
      </c>
      <c r="E16" s="116" t="s">
        <v>206</v>
      </c>
      <c r="F16" s="1"/>
    </row>
    <row r="17" spans="1:6" s="2" customFormat="1" x14ac:dyDescent="0.35">
      <c r="A17" s="113"/>
      <c r="B17" s="114">
        <f>2.49+28.37</f>
        <v>30.86</v>
      </c>
      <c r="C17" s="115"/>
      <c r="D17" s="115" t="s">
        <v>186</v>
      </c>
      <c r="E17" s="116" t="s">
        <v>206</v>
      </c>
      <c r="F17" s="1"/>
    </row>
    <row r="18" spans="1:6" s="2" customFormat="1" x14ac:dyDescent="0.35">
      <c r="A18" s="113"/>
      <c r="B18" s="114">
        <f>21.92+4.12</f>
        <v>26.040000000000003</v>
      </c>
      <c r="C18" s="115"/>
      <c r="D18" s="115" t="s">
        <v>186</v>
      </c>
      <c r="E18" s="116" t="s">
        <v>206</v>
      </c>
      <c r="F18" s="1"/>
    </row>
    <row r="19" spans="1:6" s="2" customFormat="1" x14ac:dyDescent="0.35">
      <c r="A19" s="113"/>
      <c r="B19" s="114">
        <v>39.32</v>
      </c>
      <c r="C19" s="115"/>
      <c r="D19" s="115" t="s">
        <v>176</v>
      </c>
      <c r="E19" s="116" t="s">
        <v>206</v>
      </c>
      <c r="F19" s="1"/>
    </row>
    <row r="20" spans="1:6" s="2" customFormat="1" x14ac:dyDescent="0.35">
      <c r="A20" s="113"/>
      <c r="B20" s="114">
        <v>138.91999999999999</v>
      </c>
      <c r="C20" s="115"/>
      <c r="D20" s="115" t="s">
        <v>176</v>
      </c>
      <c r="E20" s="116" t="s">
        <v>206</v>
      </c>
      <c r="F20" s="1"/>
    </row>
    <row r="21" spans="1:6" s="2" customFormat="1" x14ac:dyDescent="0.35">
      <c r="A21" s="113"/>
      <c r="B21" s="114">
        <v>59.49</v>
      </c>
      <c r="C21" s="115"/>
      <c r="D21" s="115" t="s">
        <v>176</v>
      </c>
      <c r="E21" s="116" t="s">
        <v>206</v>
      </c>
      <c r="F21" s="1"/>
    </row>
    <row r="22" spans="1:6" s="2" customFormat="1" x14ac:dyDescent="0.35">
      <c r="A22" s="113"/>
      <c r="B22" s="114">
        <v>62.2</v>
      </c>
      <c r="C22" s="115"/>
      <c r="D22" s="115" t="s">
        <v>176</v>
      </c>
      <c r="E22" s="116" t="s">
        <v>206</v>
      </c>
      <c r="F22" s="1"/>
    </row>
    <row r="23" spans="1:6" s="2" customFormat="1" x14ac:dyDescent="0.35">
      <c r="A23" s="113"/>
      <c r="B23" s="114">
        <f>38.53+6.24</f>
        <v>44.77</v>
      </c>
      <c r="C23" s="115"/>
      <c r="D23" s="115" t="s">
        <v>186</v>
      </c>
      <c r="E23" s="116" t="s">
        <v>206</v>
      </c>
      <c r="F23" s="1"/>
    </row>
    <row r="24" spans="1:6" s="2" customFormat="1" x14ac:dyDescent="0.35">
      <c r="A24" s="113"/>
      <c r="B24" s="114">
        <v>115.01</v>
      </c>
      <c r="C24" s="115"/>
      <c r="D24" s="115" t="s">
        <v>176</v>
      </c>
      <c r="E24" s="116" t="s">
        <v>206</v>
      </c>
      <c r="F24" s="1"/>
    </row>
    <row r="25" spans="1:6" s="2" customFormat="1" x14ac:dyDescent="0.35">
      <c r="A25" s="113"/>
      <c r="B25" s="114">
        <f>74.09+1.25</f>
        <v>75.34</v>
      </c>
      <c r="C25" s="115"/>
      <c r="D25" s="115" t="s">
        <v>186</v>
      </c>
      <c r="E25" s="116" t="s">
        <v>206</v>
      </c>
      <c r="F25" s="1"/>
    </row>
    <row r="26" spans="1:6" s="2" customFormat="1" x14ac:dyDescent="0.35">
      <c r="A26" s="113"/>
      <c r="B26" s="114">
        <v>80.77</v>
      </c>
      <c r="C26" s="115"/>
      <c r="D26" s="115" t="s">
        <v>176</v>
      </c>
      <c r="E26" s="116" t="s">
        <v>206</v>
      </c>
      <c r="F26" s="1"/>
    </row>
    <row r="27" spans="1:6" s="2" customFormat="1" x14ac:dyDescent="0.35">
      <c r="A27" s="113"/>
      <c r="B27" s="114">
        <v>18.72</v>
      </c>
      <c r="C27" s="115"/>
      <c r="D27" s="115" t="s">
        <v>187</v>
      </c>
      <c r="E27" s="116" t="s">
        <v>206</v>
      </c>
      <c r="F27" s="1"/>
    </row>
    <row r="28" spans="1:6" s="2" customFormat="1" x14ac:dyDescent="0.35">
      <c r="A28" s="113"/>
      <c r="B28" s="114">
        <v>20.58</v>
      </c>
      <c r="C28" s="115"/>
      <c r="D28" s="115" t="s">
        <v>186</v>
      </c>
      <c r="E28" s="116" t="s">
        <v>206</v>
      </c>
      <c r="F28" s="1"/>
    </row>
    <row r="29" spans="1:6" s="2" customFormat="1" x14ac:dyDescent="0.35">
      <c r="A29" s="113"/>
      <c r="B29" s="114">
        <v>68.19</v>
      </c>
      <c r="C29" s="115"/>
      <c r="D29" s="115" t="s">
        <v>176</v>
      </c>
      <c r="E29" s="116" t="s">
        <v>206</v>
      </c>
      <c r="F29" s="1"/>
    </row>
    <row r="30" spans="1:6" s="2" customFormat="1" ht="12.75" customHeight="1" x14ac:dyDescent="0.35">
      <c r="A30" s="113"/>
      <c r="B30" s="114">
        <v>64.36</v>
      </c>
      <c r="C30" s="115"/>
      <c r="D30" s="115" t="s">
        <v>176</v>
      </c>
      <c r="E30" s="116" t="s">
        <v>206</v>
      </c>
      <c r="F30" s="1"/>
    </row>
    <row r="31" spans="1:6" s="2" customFormat="1" x14ac:dyDescent="0.35">
      <c r="A31" s="113"/>
      <c r="B31" s="114">
        <f>57.28+7.45</f>
        <v>64.73</v>
      </c>
      <c r="C31" s="115"/>
      <c r="D31" s="115" t="s">
        <v>186</v>
      </c>
      <c r="E31" s="116" t="s">
        <v>206</v>
      </c>
      <c r="F31" s="1"/>
    </row>
    <row r="32" spans="1:6" s="2" customFormat="1" x14ac:dyDescent="0.35">
      <c r="A32" s="113"/>
      <c r="B32" s="114">
        <v>74.48</v>
      </c>
      <c r="C32" s="115"/>
      <c r="D32" s="115" t="s">
        <v>175</v>
      </c>
      <c r="E32" s="116" t="s">
        <v>206</v>
      </c>
      <c r="F32" s="1"/>
    </row>
    <row r="33" spans="1:6" s="2" customFormat="1" x14ac:dyDescent="0.35">
      <c r="A33" s="113"/>
      <c r="B33" s="114">
        <f>528.8+4436.13+327.55</f>
        <v>5292.4800000000005</v>
      </c>
      <c r="C33" s="115"/>
      <c r="D33" s="115" t="s">
        <v>174</v>
      </c>
      <c r="E33" s="116" t="s">
        <v>206</v>
      </c>
      <c r="F33" s="1"/>
    </row>
    <row r="34" spans="1:6" s="2" customFormat="1" x14ac:dyDescent="0.35">
      <c r="A34" s="113"/>
      <c r="B34" s="114">
        <f>1997.48+2266.44</f>
        <v>4263.92</v>
      </c>
      <c r="C34" s="115"/>
      <c r="D34" s="115" t="s">
        <v>197</v>
      </c>
      <c r="E34" s="116" t="s">
        <v>206</v>
      </c>
      <c r="F34" s="1"/>
    </row>
    <row r="35" spans="1:6" s="2" customFormat="1" x14ac:dyDescent="0.35">
      <c r="A35" s="113"/>
      <c r="B35" s="114">
        <f>17.5+151.55+17.5+56+56</f>
        <v>298.55</v>
      </c>
      <c r="C35" s="115"/>
      <c r="D35" s="115" t="s">
        <v>203</v>
      </c>
      <c r="E35" s="116" t="s">
        <v>206</v>
      </c>
      <c r="F35" s="1"/>
    </row>
    <row r="36" spans="1:6" s="2" customFormat="1" x14ac:dyDescent="0.35">
      <c r="A36" s="113"/>
      <c r="B36" s="114"/>
      <c r="C36" s="115"/>
      <c r="D36" s="115"/>
      <c r="E36" s="116"/>
      <c r="F36" s="1"/>
    </row>
    <row r="37" spans="1:6" ht="13.15" x14ac:dyDescent="0.35">
      <c r="A37" s="71" t="s">
        <v>124</v>
      </c>
      <c r="B37" s="72">
        <f>SUM(B12:B36)</f>
        <v>11002.77</v>
      </c>
      <c r="C37" s="124" t="str">
        <f>IF(SUBTOTAL(3,B12:B36)=SUBTOTAL(103,B12:B36),'Summary and sign-off'!$A$48,'Summary and sign-off'!$A$49)</f>
        <v>Check - there are no hidden rows with data</v>
      </c>
      <c r="D37" s="138" t="str">
        <f>IF('Summary and sign-off'!F55='Summary and sign-off'!F54,'Summary and sign-off'!A51,'Summary and sign-off'!A50)</f>
        <v>Check - each entry provides sufficient information</v>
      </c>
      <c r="E37" s="138"/>
      <c r="F37" s="17"/>
    </row>
    <row r="38" spans="1:6" ht="10.5" customHeight="1" x14ac:dyDescent="0.4">
      <c r="A38" s="17"/>
      <c r="B38" s="19"/>
      <c r="C38" s="17"/>
      <c r="D38" s="17"/>
      <c r="E38" s="17"/>
      <c r="F38" s="17"/>
    </row>
    <row r="39" spans="1:6" ht="24.75" customHeight="1" x14ac:dyDescent="0.4">
      <c r="A39" s="140" t="s">
        <v>125</v>
      </c>
      <c r="B39" s="140"/>
      <c r="C39" s="140"/>
      <c r="D39" s="140"/>
      <c r="E39" s="140"/>
      <c r="F39" s="29"/>
    </row>
    <row r="40" spans="1:6" ht="32.450000000000003" customHeight="1" x14ac:dyDescent="0.35">
      <c r="A40" s="24" t="s">
        <v>119</v>
      </c>
      <c r="B40" s="24" t="s">
        <v>63</v>
      </c>
      <c r="C40" s="24" t="s">
        <v>126</v>
      </c>
      <c r="D40" s="24" t="s">
        <v>122</v>
      </c>
      <c r="E40" s="24" t="s">
        <v>123</v>
      </c>
      <c r="F40" s="30"/>
    </row>
    <row r="41" spans="1:6" ht="32.450000000000003" customHeight="1" x14ac:dyDescent="0.35">
      <c r="A41" s="24"/>
      <c r="B41" s="24"/>
      <c r="C41" s="24"/>
      <c r="D41" s="24"/>
      <c r="E41" s="24"/>
      <c r="F41" s="30"/>
    </row>
    <row r="42" spans="1:6" s="2" customFormat="1" x14ac:dyDescent="0.35">
      <c r="A42" s="113"/>
      <c r="B42" s="114"/>
      <c r="C42" s="115"/>
      <c r="D42" s="115"/>
      <c r="E42" s="116"/>
      <c r="F42" s="1"/>
    </row>
    <row r="43" spans="1:6" s="2" customFormat="1" x14ac:dyDescent="0.35">
      <c r="A43" s="113">
        <v>45112</v>
      </c>
      <c r="B43" s="114">
        <v>38.26</v>
      </c>
      <c r="C43" s="115" t="s">
        <v>208</v>
      </c>
      <c r="D43" s="115" t="s">
        <v>176</v>
      </c>
      <c r="E43" s="116" t="s">
        <v>173</v>
      </c>
      <c r="F43" s="1"/>
    </row>
    <row r="44" spans="1:6" s="2" customFormat="1" x14ac:dyDescent="0.35">
      <c r="A44" s="113"/>
      <c r="B44" s="114">
        <f>166.09</f>
        <v>166.09</v>
      </c>
      <c r="C44" s="115"/>
      <c r="D44" s="115" t="s">
        <v>197</v>
      </c>
      <c r="E44" s="116" t="s">
        <v>173</v>
      </c>
      <c r="F44" s="1"/>
    </row>
    <row r="45" spans="1:6" s="2" customFormat="1" x14ac:dyDescent="0.35">
      <c r="A45" s="113"/>
      <c r="B45" s="114">
        <v>14.78</v>
      </c>
      <c r="C45" s="115"/>
      <c r="D45" s="115" t="s">
        <v>198</v>
      </c>
      <c r="E45" s="116" t="s">
        <v>173</v>
      </c>
      <c r="F45" s="1"/>
    </row>
    <row r="46" spans="1:6" s="2" customFormat="1" x14ac:dyDescent="0.35">
      <c r="A46" s="113"/>
      <c r="B46" s="114">
        <f>22.57+7.96+12.48</f>
        <v>43.010000000000005</v>
      </c>
      <c r="C46" s="115"/>
      <c r="D46" s="115" t="s">
        <v>199</v>
      </c>
      <c r="E46" s="116" t="s">
        <v>173</v>
      </c>
      <c r="F46" s="1"/>
    </row>
    <row r="47" spans="1:6" s="2" customFormat="1" x14ac:dyDescent="0.35">
      <c r="A47" s="113"/>
      <c r="B47" s="114"/>
      <c r="C47" s="115"/>
      <c r="D47" s="115"/>
      <c r="E47" s="116"/>
      <c r="F47" s="1"/>
    </row>
    <row r="48" spans="1:6" s="2" customFormat="1" x14ac:dyDescent="0.35">
      <c r="A48" s="113">
        <v>45138</v>
      </c>
      <c r="B48" s="114">
        <v>442.26</v>
      </c>
      <c r="C48" s="115" t="s">
        <v>200</v>
      </c>
      <c r="D48" s="115" t="s">
        <v>174</v>
      </c>
      <c r="E48" s="116" t="s">
        <v>173</v>
      </c>
      <c r="F48" s="1"/>
    </row>
    <row r="49" spans="1:6" s="2" customFormat="1" x14ac:dyDescent="0.35">
      <c r="A49" s="113"/>
      <c r="B49" s="114"/>
      <c r="C49" s="115"/>
      <c r="D49" s="115"/>
      <c r="E49" s="116"/>
      <c r="F49" s="1"/>
    </row>
    <row r="50" spans="1:6" s="2" customFormat="1" x14ac:dyDescent="0.35">
      <c r="A50" s="113">
        <v>45169</v>
      </c>
      <c r="B50" s="114">
        <v>47.9</v>
      </c>
      <c r="C50" s="115" t="s">
        <v>201</v>
      </c>
      <c r="D50" s="115" t="s">
        <v>202</v>
      </c>
      <c r="E50" s="116" t="s">
        <v>179</v>
      </c>
      <c r="F50" s="1"/>
    </row>
    <row r="51" spans="1:6" s="2" customFormat="1" x14ac:dyDescent="0.35">
      <c r="A51" s="113"/>
      <c r="B51" s="114"/>
      <c r="C51" s="115"/>
      <c r="D51" s="115"/>
      <c r="E51" s="116"/>
      <c r="F51" s="1"/>
    </row>
    <row r="52" spans="1:6" s="2" customFormat="1" ht="13.5" customHeight="1" x14ac:dyDescent="0.35">
      <c r="A52" s="113" t="s">
        <v>204</v>
      </c>
      <c r="B52" s="114">
        <v>43.48</v>
      </c>
      <c r="C52" s="115" t="s">
        <v>207</v>
      </c>
      <c r="D52" s="115" t="s">
        <v>176</v>
      </c>
      <c r="E52" s="116" t="s">
        <v>173</v>
      </c>
      <c r="F52" s="1"/>
    </row>
    <row r="53" spans="1:6" s="2" customFormat="1" x14ac:dyDescent="0.35">
      <c r="A53" s="113"/>
      <c r="B53" s="114">
        <f>64.52/2</f>
        <v>32.26</v>
      </c>
      <c r="C53" s="115"/>
      <c r="D53" s="115" t="s">
        <v>176</v>
      </c>
      <c r="E53" s="116" t="s">
        <v>173</v>
      </c>
      <c r="F53" s="1"/>
    </row>
    <row r="54" spans="1:6" s="2" customFormat="1" x14ac:dyDescent="0.35">
      <c r="A54" s="113"/>
      <c r="B54" s="114">
        <f>21.22/2</f>
        <v>10.61</v>
      </c>
      <c r="C54" s="115"/>
      <c r="D54" s="115" t="s">
        <v>176</v>
      </c>
      <c r="E54" s="116" t="s">
        <v>173</v>
      </c>
      <c r="F54" s="1"/>
    </row>
    <row r="55" spans="1:6" s="2" customFormat="1" x14ac:dyDescent="0.35">
      <c r="A55" s="113"/>
      <c r="B55" s="114">
        <v>88.7</v>
      </c>
      <c r="C55" s="115"/>
      <c r="D55" s="115" t="s">
        <v>190</v>
      </c>
      <c r="E55" s="116" t="s">
        <v>178</v>
      </c>
      <c r="F55" s="1"/>
    </row>
    <row r="56" spans="1:6" s="2" customFormat="1" x14ac:dyDescent="0.35">
      <c r="A56" s="113"/>
      <c r="B56" s="114">
        <v>83.04</v>
      </c>
      <c r="C56" s="115"/>
      <c r="D56" s="115" t="s">
        <v>175</v>
      </c>
      <c r="E56" s="116" t="s">
        <v>173</v>
      </c>
      <c r="F56" s="1"/>
    </row>
    <row r="57" spans="1:6" s="2" customFormat="1" x14ac:dyDescent="0.35">
      <c r="A57" s="113"/>
      <c r="B57" s="114">
        <v>4.3499999999999996</v>
      </c>
      <c r="C57" s="115"/>
      <c r="D57" s="115" t="s">
        <v>177</v>
      </c>
      <c r="E57" s="116" t="s">
        <v>173</v>
      </c>
      <c r="F57" s="1"/>
    </row>
    <row r="58" spans="1:6" s="2" customFormat="1" x14ac:dyDescent="0.35">
      <c r="A58" s="113"/>
      <c r="B58" s="114">
        <v>23.95</v>
      </c>
      <c r="C58" s="115"/>
      <c r="D58" s="115" t="s">
        <v>199</v>
      </c>
      <c r="E58" s="116" t="s">
        <v>173</v>
      </c>
      <c r="F58" s="1"/>
    </row>
    <row r="59" spans="1:6" s="2" customFormat="1" x14ac:dyDescent="0.35">
      <c r="A59" s="113"/>
      <c r="B59" s="114">
        <v>311.64999999999998</v>
      </c>
      <c r="C59" s="115"/>
      <c r="D59" s="115" t="s">
        <v>174</v>
      </c>
      <c r="E59" s="116" t="s">
        <v>173</v>
      </c>
      <c r="F59" s="1"/>
    </row>
    <row r="60" spans="1:6" s="2" customFormat="1" x14ac:dyDescent="0.35">
      <c r="A60" s="113"/>
      <c r="B60" s="114">
        <v>233.91</v>
      </c>
      <c r="C60" s="115"/>
      <c r="D60" s="115" t="s">
        <v>197</v>
      </c>
      <c r="E60" s="116" t="s">
        <v>173</v>
      </c>
      <c r="F60" s="1"/>
    </row>
    <row r="61" spans="1:6" s="2" customFormat="1" x14ac:dyDescent="0.35">
      <c r="A61" s="113"/>
      <c r="B61" s="114">
        <v>10.69</v>
      </c>
      <c r="C61" s="115"/>
      <c r="D61" s="115" t="s">
        <v>199</v>
      </c>
      <c r="E61" s="116" t="s">
        <v>173</v>
      </c>
      <c r="F61" s="1"/>
    </row>
    <row r="62" spans="1:6" s="2" customFormat="1" x14ac:dyDescent="0.35">
      <c r="A62" s="113"/>
      <c r="B62" s="114"/>
      <c r="C62" s="115"/>
      <c r="D62" s="115"/>
      <c r="E62" s="116"/>
      <c r="F62" s="1"/>
    </row>
    <row r="63" spans="1:6" s="2" customFormat="1" x14ac:dyDescent="0.35">
      <c r="A63" s="128">
        <v>45327</v>
      </c>
      <c r="B63" s="114">
        <v>603.48</v>
      </c>
      <c r="C63" s="115" t="s">
        <v>189</v>
      </c>
      <c r="D63" s="115" t="s">
        <v>174</v>
      </c>
      <c r="E63" s="116" t="s">
        <v>173</v>
      </c>
      <c r="F63" s="1"/>
    </row>
    <row r="64" spans="1:6" s="2" customFormat="1" x14ac:dyDescent="0.35">
      <c r="A64" s="113"/>
      <c r="B64" s="114"/>
      <c r="C64" s="115"/>
      <c r="D64" s="115"/>
      <c r="E64" s="116"/>
      <c r="F64" s="1"/>
    </row>
    <row r="65" spans="1:6" s="2" customFormat="1" x14ac:dyDescent="0.35">
      <c r="A65" s="113" t="s">
        <v>196</v>
      </c>
      <c r="B65" s="114">
        <v>9.1300000000000008</v>
      </c>
      <c r="C65" s="115" t="s">
        <v>189</v>
      </c>
      <c r="D65" s="115" t="s">
        <v>177</v>
      </c>
      <c r="E65" s="116" t="s">
        <v>173</v>
      </c>
      <c r="F65" s="1"/>
    </row>
    <row r="66" spans="1:6" s="2" customFormat="1" x14ac:dyDescent="0.35">
      <c r="A66" s="113"/>
      <c r="B66" s="114">
        <v>8.8699999999999992</v>
      </c>
      <c r="C66" s="115"/>
      <c r="D66" s="115" t="s">
        <v>177</v>
      </c>
      <c r="E66" s="116" t="s">
        <v>178</v>
      </c>
      <c r="F66" s="1"/>
    </row>
    <row r="67" spans="1:6" s="2" customFormat="1" x14ac:dyDescent="0.35">
      <c r="A67" s="113"/>
      <c r="B67" s="114">
        <v>47.83</v>
      </c>
      <c r="C67" s="115"/>
      <c r="D67" s="115" t="s">
        <v>190</v>
      </c>
      <c r="E67" s="116" t="s">
        <v>178</v>
      </c>
      <c r="F67" s="1"/>
    </row>
    <row r="68" spans="1:6" s="2" customFormat="1" x14ac:dyDescent="0.35">
      <c r="A68" s="113"/>
      <c r="B68" s="114">
        <v>84.78</v>
      </c>
      <c r="C68" s="115"/>
      <c r="D68" s="115" t="s">
        <v>175</v>
      </c>
      <c r="E68" s="116" t="s">
        <v>173</v>
      </c>
      <c r="F68" s="1"/>
    </row>
    <row r="69" spans="1:6" s="2" customFormat="1" x14ac:dyDescent="0.35">
      <c r="A69" s="113"/>
      <c r="B69" s="114">
        <v>84.61</v>
      </c>
      <c r="C69" s="115"/>
      <c r="D69" s="115" t="s">
        <v>175</v>
      </c>
      <c r="E69" s="116" t="s">
        <v>173</v>
      </c>
      <c r="F69" s="1"/>
    </row>
    <row r="70" spans="1:6" s="2" customFormat="1" x14ac:dyDescent="0.35">
      <c r="A70" s="113"/>
      <c r="B70" s="114">
        <v>463.04</v>
      </c>
      <c r="C70" s="115"/>
      <c r="D70" s="115" t="s">
        <v>174</v>
      </c>
      <c r="E70" s="116" t="s">
        <v>173</v>
      </c>
      <c r="F70" s="1"/>
    </row>
    <row r="71" spans="1:6" s="2" customFormat="1" x14ac:dyDescent="0.35">
      <c r="A71" s="113"/>
      <c r="B71" s="114"/>
      <c r="C71" s="115"/>
      <c r="D71" s="115"/>
      <c r="E71" s="116"/>
      <c r="F71" s="1"/>
    </row>
    <row r="72" spans="1:6" s="2" customFormat="1" x14ac:dyDescent="0.35">
      <c r="A72" s="113">
        <v>45448</v>
      </c>
      <c r="B72" s="114">
        <f>322.61+84.35</f>
        <v>406.96000000000004</v>
      </c>
      <c r="C72" s="115" t="s">
        <v>209</v>
      </c>
      <c r="D72" s="115" t="s">
        <v>174</v>
      </c>
      <c r="E72" s="116" t="s">
        <v>173</v>
      </c>
      <c r="F72" s="1"/>
    </row>
    <row r="73" spans="1:6" s="2" customFormat="1" x14ac:dyDescent="0.35">
      <c r="A73" s="113"/>
      <c r="B73" s="114">
        <f>46.01/3</f>
        <v>15.336666666666666</v>
      </c>
      <c r="C73" s="115"/>
      <c r="D73" s="115" t="s">
        <v>175</v>
      </c>
      <c r="E73" s="116" t="s">
        <v>173</v>
      </c>
      <c r="F73" s="1"/>
    </row>
    <row r="74" spans="1:6" s="2" customFormat="1" x14ac:dyDescent="0.35">
      <c r="A74" s="113"/>
      <c r="B74" s="114">
        <f>(456.52+70.46)/3</f>
        <v>175.66</v>
      </c>
      <c r="C74" s="115"/>
      <c r="D74" s="115" t="s">
        <v>197</v>
      </c>
      <c r="E74" s="116" t="s">
        <v>173</v>
      </c>
      <c r="F74" s="1"/>
    </row>
    <row r="75" spans="1:6" s="2" customFormat="1" x14ac:dyDescent="0.35">
      <c r="A75" s="113"/>
      <c r="B75" s="114"/>
      <c r="C75" s="115"/>
      <c r="D75" s="115"/>
      <c r="E75" s="116"/>
      <c r="F75" s="1"/>
    </row>
    <row r="76" spans="1:6" s="2" customFormat="1" x14ac:dyDescent="0.35">
      <c r="A76" s="113"/>
      <c r="B76" s="114"/>
      <c r="C76" s="115"/>
      <c r="D76" s="115"/>
      <c r="E76" s="116"/>
      <c r="F76" s="1"/>
    </row>
    <row r="77" spans="1:6" s="2" customFormat="1" x14ac:dyDescent="0.35">
      <c r="A77" s="113"/>
      <c r="B77" s="114"/>
      <c r="C77" s="115"/>
      <c r="D77" s="115"/>
      <c r="E77" s="116"/>
      <c r="F77" s="1"/>
    </row>
    <row r="78" spans="1:6" s="2" customFormat="1" x14ac:dyDescent="0.35">
      <c r="A78" s="113"/>
      <c r="B78" s="114"/>
      <c r="C78" s="115"/>
      <c r="D78" s="115"/>
      <c r="E78" s="116"/>
      <c r="F78" s="1"/>
    </row>
    <row r="79" spans="1:6" s="2" customFormat="1" hidden="1" x14ac:dyDescent="0.35">
      <c r="A79" s="104"/>
      <c r="B79" s="105"/>
      <c r="C79" s="106"/>
      <c r="D79" s="106"/>
      <c r="E79" s="107"/>
      <c r="F79" s="1"/>
    </row>
    <row r="80" spans="1:6" ht="19.5" customHeight="1" x14ac:dyDescent="0.35">
      <c r="A80" s="71" t="s">
        <v>127</v>
      </c>
      <c r="B80" s="72">
        <f>SUM(B42:B79)</f>
        <v>3494.6366666666668</v>
      </c>
      <c r="C80" s="124" t="str">
        <f>IF(SUBTOTAL(3,B42:B79)=SUBTOTAL(103,B42:B79),'Summary and sign-off'!$A$48,'Summary and sign-off'!$A$49)</f>
        <v>Check - there are no hidden rows with data</v>
      </c>
      <c r="D80" s="138" t="str">
        <f>IF('Summary and sign-off'!F56='Summary and sign-off'!F54,'Summary and sign-off'!A51,'Summary and sign-off'!A50)</f>
        <v>Check - each entry provides sufficient information</v>
      </c>
      <c r="E80" s="138"/>
      <c r="F80" s="17"/>
    </row>
    <row r="81" spans="1:6" ht="10.5" customHeight="1" x14ac:dyDescent="0.4">
      <c r="A81" s="17"/>
      <c r="B81" s="19"/>
      <c r="C81" s="17"/>
      <c r="D81" s="17"/>
      <c r="E81" s="17"/>
      <c r="F81" s="17"/>
    </row>
    <row r="82" spans="1:6" ht="24.75" customHeight="1" x14ac:dyDescent="0.35">
      <c r="A82" s="140" t="s">
        <v>128</v>
      </c>
      <c r="B82" s="140"/>
      <c r="C82" s="140"/>
      <c r="D82" s="140"/>
      <c r="E82" s="140"/>
      <c r="F82" s="17"/>
    </row>
    <row r="83" spans="1:6" ht="27" customHeight="1" x14ac:dyDescent="0.35">
      <c r="A83" s="24" t="s">
        <v>119</v>
      </c>
      <c r="B83" s="24" t="s">
        <v>63</v>
      </c>
      <c r="C83" s="24" t="s">
        <v>129</v>
      </c>
      <c r="D83" s="24" t="s">
        <v>130</v>
      </c>
      <c r="E83" s="24" t="s">
        <v>123</v>
      </c>
      <c r="F83" s="28"/>
    </row>
    <row r="84" spans="1:6" s="2" customFormat="1" x14ac:dyDescent="0.35">
      <c r="A84" s="113"/>
      <c r="B84" s="114"/>
      <c r="C84" s="115"/>
      <c r="D84" s="115"/>
      <c r="E84" s="116"/>
      <c r="F84" s="1"/>
    </row>
    <row r="85" spans="1:6" s="2" customFormat="1" x14ac:dyDescent="0.35">
      <c r="A85" s="113"/>
      <c r="B85" s="114"/>
      <c r="C85" s="115"/>
      <c r="D85" s="115"/>
      <c r="E85" s="116"/>
      <c r="F85" s="1"/>
    </row>
    <row r="86" spans="1:6" s="2" customFormat="1" x14ac:dyDescent="0.35">
      <c r="A86" s="113"/>
      <c r="B86" s="114"/>
      <c r="C86" s="115"/>
      <c r="D86" s="115"/>
      <c r="E86" s="116"/>
      <c r="F86" s="1"/>
    </row>
    <row r="87" spans="1:6" s="2" customFormat="1" x14ac:dyDescent="0.35">
      <c r="A87" s="113"/>
      <c r="B87" s="114"/>
      <c r="C87" s="115"/>
      <c r="D87" s="115"/>
      <c r="E87" s="116"/>
      <c r="F87" s="1"/>
    </row>
    <row r="88" spans="1:6" s="2" customFormat="1" x14ac:dyDescent="0.35">
      <c r="A88" s="113"/>
      <c r="B88" s="114"/>
      <c r="C88" s="115"/>
      <c r="D88" s="115"/>
      <c r="E88" s="116"/>
      <c r="F88" s="1"/>
    </row>
    <row r="89" spans="1:6" s="2" customFormat="1" x14ac:dyDescent="0.35">
      <c r="A89" s="113"/>
      <c r="B89" s="114"/>
      <c r="C89" s="115"/>
      <c r="D89" s="115"/>
      <c r="E89" s="116"/>
      <c r="F89" s="1"/>
    </row>
    <row r="90" spans="1:6" s="2" customFormat="1" x14ac:dyDescent="0.35">
      <c r="A90" s="113"/>
      <c r="B90" s="114"/>
      <c r="C90" s="115"/>
      <c r="D90" s="115"/>
      <c r="E90" s="116"/>
      <c r="F90" s="1"/>
    </row>
    <row r="91" spans="1:6" s="2" customFormat="1" x14ac:dyDescent="0.35">
      <c r="A91" s="113"/>
      <c r="B91" s="114"/>
      <c r="C91" s="115"/>
      <c r="D91" s="115"/>
      <c r="E91" s="116"/>
      <c r="F91" s="1"/>
    </row>
    <row r="92" spans="1:6" s="2" customFormat="1" x14ac:dyDescent="0.35">
      <c r="A92" s="113"/>
      <c r="B92" s="114"/>
      <c r="C92" s="115"/>
      <c r="D92" s="115"/>
      <c r="E92" s="116"/>
      <c r="F92" s="1"/>
    </row>
    <row r="93" spans="1:6" s="2" customFormat="1" hidden="1" x14ac:dyDescent="0.35">
      <c r="A93" s="94"/>
      <c r="B93" s="95"/>
      <c r="C93" s="96"/>
      <c r="D93" s="96"/>
      <c r="E93" s="97"/>
      <c r="F93" s="1"/>
    </row>
    <row r="94" spans="1:6" ht="19.5" customHeight="1" x14ac:dyDescent="0.35">
      <c r="A94" s="71" t="s">
        <v>131</v>
      </c>
      <c r="B94" s="72">
        <f>SUM(B84:B93)</f>
        <v>0</v>
      </c>
      <c r="C94" s="124" t="str">
        <f>IF(SUBTOTAL(3,B84:B93)=SUBTOTAL(103,B84:B93),'Summary and sign-off'!$A$48,'Summary and sign-off'!$A$49)</f>
        <v>Check - there are no hidden rows with data</v>
      </c>
      <c r="D94" s="138" t="str">
        <f>IF('Summary and sign-off'!F57='Summary and sign-off'!F54,'Summary and sign-off'!A51,'Summary and sign-off'!A50)</f>
        <v>Check - each entry provides sufficient information</v>
      </c>
      <c r="E94" s="138"/>
      <c r="F94" s="17"/>
    </row>
    <row r="95" spans="1:6" ht="10.5" customHeight="1" x14ac:dyDescent="0.4">
      <c r="A95" s="17"/>
      <c r="B95" s="57"/>
      <c r="C95" s="19"/>
      <c r="D95" s="17"/>
      <c r="E95" s="17"/>
      <c r="F95" s="17"/>
    </row>
    <row r="96" spans="1:6" ht="34.5" customHeight="1" x14ac:dyDescent="0.35">
      <c r="A96" s="31" t="s">
        <v>132</v>
      </c>
      <c r="B96" s="58">
        <f>B37+B80+B94</f>
        <v>14497.406666666668</v>
      </c>
      <c r="C96" s="32"/>
      <c r="D96" s="32"/>
      <c r="E96" s="32"/>
      <c r="F96" s="17"/>
    </row>
    <row r="97" spans="1:6" ht="13.15" x14ac:dyDescent="0.4">
      <c r="A97" s="17"/>
      <c r="B97" s="19"/>
      <c r="C97" s="17"/>
      <c r="D97" s="17"/>
      <c r="E97" s="17"/>
      <c r="F97" s="17"/>
    </row>
    <row r="98" spans="1:6" ht="13.15" x14ac:dyDescent="0.4">
      <c r="A98" s="18" t="s">
        <v>74</v>
      </c>
      <c r="B98" s="19"/>
      <c r="C98" s="17"/>
      <c r="D98" s="17"/>
      <c r="E98" s="17"/>
      <c r="F98" s="17"/>
    </row>
    <row r="99" spans="1:6" ht="12.6" customHeight="1" x14ac:dyDescent="0.35">
      <c r="A99" s="20" t="s">
        <v>133</v>
      </c>
      <c r="F99" s="17"/>
    </row>
    <row r="100" spans="1:6" ht="12.95" customHeight="1" x14ac:dyDescent="0.35">
      <c r="A100" s="20" t="s">
        <v>134</v>
      </c>
      <c r="B100" s="17"/>
      <c r="D100" s="17"/>
      <c r="F100" s="17"/>
    </row>
    <row r="101" spans="1:6" x14ac:dyDescent="0.35">
      <c r="A101" s="20" t="s">
        <v>135</v>
      </c>
      <c r="F101" s="17"/>
    </row>
    <row r="102" spans="1:6" ht="13.15" x14ac:dyDescent="0.4">
      <c r="A102" s="20" t="s">
        <v>80</v>
      </c>
      <c r="B102" s="19"/>
      <c r="C102" s="17"/>
      <c r="D102" s="17"/>
      <c r="E102" s="17"/>
      <c r="F102" s="17"/>
    </row>
    <row r="103" spans="1:6" ht="12.95" customHeight="1" x14ac:dyDescent="0.35">
      <c r="A103" s="20" t="s">
        <v>136</v>
      </c>
      <c r="B103" s="17"/>
      <c r="D103" s="17"/>
      <c r="F103" s="17"/>
    </row>
    <row r="104" spans="1:6" x14ac:dyDescent="0.35">
      <c r="A104" s="20" t="s">
        <v>137</v>
      </c>
      <c r="F104" s="17"/>
    </row>
    <row r="105" spans="1:6" x14ac:dyDescent="0.35">
      <c r="A105" s="20" t="s">
        <v>138</v>
      </c>
      <c r="B105" s="20"/>
      <c r="C105" s="20"/>
      <c r="D105" s="20"/>
      <c r="F105" s="17"/>
    </row>
    <row r="106" spans="1:6" x14ac:dyDescent="0.35">
      <c r="A106" s="26"/>
      <c r="B106" s="17"/>
      <c r="C106" s="17"/>
      <c r="D106" s="17"/>
      <c r="E106" s="17"/>
      <c r="F106" s="17"/>
    </row>
    <row r="107" spans="1:6" hidden="1" x14ac:dyDescent="0.35">
      <c r="A107" s="26"/>
      <c r="B107" s="17"/>
      <c r="C107" s="17"/>
      <c r="D107" s="17"/>
      <c r="E107" s="17"/>
      <c r="F107" s="17"/>
    </row>
    <row r="108" spans="1:6" x14ac:dyDescent="0.35"/>
    <row r="109" spans="1:6" x14ac:dyDescent="0.35"/>
    <row r="110" spans="1:6" x14ac:dyDescent="0.35"/>
    <row r="111" spans="1:6" x14ac:dyDescent="0.35"/>
    <row r="112" spans="1:6" ht="12.75" hidden="1" customHeight="1" x14ac:dyDescent="0.35"/>
    <row r="113" spans="1:6" x14ac:dyDescent="0.35"/>
    <row r="114" spans="1:6" x14ac:dyDescent="0.35"/>
    <row r="115" spans="1:6" hidden="1" x14ac:dyDescent="0.35">
      <c r="A115" s="26"/>
      <c r="B115" s="17"/>
      <c r="C115" s="17"/>
      <c r="D115" s="17"/>
      <c r="E115" s="17"/>
      <c r="F115" s="17"/>
    </row>
    <row r="116" spans="1:6" hidden="1" x14ac:dyDescent="0.35">
      <c r="A116" s="26"/>
      <c r="B116" s="17"/>
      <c r="C116" s="17"/>
      <c r="D116" s="17"/>
      <c r="E116" s="17"/>
      <c r="F116" s="17"/>
    </row>
    <row r="117" spans="1:6" hidden="1" x14ac:dyDescent="0.35">
      <c r="A117" s="26"/>
      <c r="B117" s="17"/>
      <c r="C117" s="17"/>
      <c r="D117" s="17"/>
      <c r="E117" s="17"/>
      <c r="F117" s="17"/>
    </row>
    <row r="118" spans="1:6" hidden="1" x14ac:dyDescent="0.35">
      <c r="A118" s="26"/>
      <c r="B118" s="17"/>
      <c r="C118" s="17"/>
      <c r="D118" s="17"/>
      <c r="E118" s="17"/>
      <c r="F118" s="17"/>
    </row>
    <row r="119" spans="1:6" hidden="1" x14ac:dyDescent="0.35">
      <c r="A119" s="26"/>
      <c r="B119" s="17"/>
      <c r="C119" s="17"/>
      <c r="D119" s="17"/>
      <c r="E119" s="17"/>
      <c r="F119" s="17"/>
    </row>
    <row r="120" spans="1:6" x14ac:dyDescent="0.35"/>
    <row r="121" spans="1:6" x14ac:dyDescent="0.35"/>
    <row r="122" spans="1:6" x14ac:dyDescent="0.35"/>
    <row r="123" spans="1:6" x14ac:dyDescent="0.35"/>
    <row r="124" spans="1:6" x14ac:dyDescent="0.35"/>
    <row r="125" spans="1:6" x14ac:dyDescent="0.35"/>
    <row r="126" spans="1:6" x14ac:dyDescent="0.35"/>
    <row r="127" spans="1:6" x14ac:dyDescent="0.35"/>
    <row r="128" spans="1:6" x14ac:dyDescent="0.35"/>
    <row r="129" x14ac:dyDescent="0.35"/>
    <row r="130" x14ac:dyDescent="0.35"/>
    <row r="131" x14ac:dyDescent="0.35"/>
    <row r="132" x14ac:dyDescent="0.35"/>
    <row r="133" x14ac:dyDescent="0.35"/>
    <row r="134" x14ac:dyDescent="0.35"/>
    <row r="135" x14ac:dyDescent="0.35"/>
    <row r="136" x14ac:dyDescent="0.35"/>
    <row r="137" x14ac:dyDescent="0.35"/>
    <row r="138" x14ac:dyDescent="0.35"/>
    <row r="139" x14ac:dyDescent="0.35"/>
    <row r="140" x14ac:dyDescent="0.35"/>
    <row r="141" x14ac:dyDescent="0.35"/>
    <row r="142" x14ac:dyDescent="0.35"/>
    <row r="143" x14ac:dyDescent="0.35"/>
    <row r="144" x14ac:dyDescent="0.35"/>
    <row r="145" x14ac:dyDescent="0.35"/>
    <row r="146" x14ac:dyDescent="0.35"/>
    <row r="147" x14ac:dyDescent="0.35"/>
    <row r="148" x14ac:dyDescent="0.35"/>
    <row r="149" x14ac:dyDescent="0.35"/>
    <row r="150" x14ac:dyDescent="0.35"/>
    <row r="151" x14ac:dyDescent="0.35"/>
    <row r="152" x14ac:dyDescent="0.35"/>
    <row r="153" x14ac:dyDescent="0.35"/>
    <row r="154" x14ac:dyDescent="0.35"/>
    <row r="155" x14ac:dyDescent="0.35"/>
    <row r="156" x14ac:dyDescent="0.35"/>
    <row r="157" x14ac:dyDescent="0.35"/>
    <row r="158" x14ac:dyDescent="0.35"/>
    <row r="159" x14ac:dyDescent="0.35"/>
    <row r="160" x14ac:dyDescent="0.35"/>
    <row r="161" x14ac:dyDescent="0.35"/>
    <row r="162" x14ac:dyDescent="0.35"/>
    <row r="163" x14ac:dyDescent="0.35"/>
    <row r="164" x14ac:dyDescent="0.35"/>
    <row r="165" x14ac:dyDescent="0.35"/>
    <row r="166" x14ac:dyDescent="0.35"/>
    <row r="167" x14ac:dyDescent="0.35"/>
    <row r="168" x14ac:dyDescent="0.35"/>
    <row r="169" x14ac:dyDescent="0.35"/>
    <row r="170" x14ac:dyDescent="0.35"/>
    <row r="171" x14ac:dyDescent="0.35"/>
    <row r="172" x14ac:dyDescent="0.35"/>
    <row r="173" x14ac:dyDescent="0.35"/>
    <row r="174" x14ac:dyDescent="0.35"/>
    <row r="175" x14ac:dyDescent="0.35"/>
    <row r="176" x14ac:dyDescent="0.35"/>
    <row r="177" x14ac:dyDescent="0.35"/>
    <row r="178" x14ac:dyDescent="0.35"/>
    <row r="179" x14ac:dyDescent="0.35"/>
    <row r="180" x14ac:dyDescent="0.35"/>
    <row r="181" x14ac:dyDescent="0.35"/>
    <row r="182" x14ac:dyDescent="0.35"/>
    <row r="183" x14ac:dyDescent="0.35"/>
    <row r="184" x14ac:dyDescent="0.35"/>
    <row r="185" x14ac:dyDescent="0.35"/>
    <row r="186" x14ac:dyDescent="0.35"/>
    <row r="187" x14ac:dyDescent="0.35"/>
    <row r="188" x14ac:dyDescent="0.35"/>
    <row r="189" x14ac:dyDescent="0.35"/>
    <row r="190" x14ac:dyDescent="0.35"/>
    <row r="191" x14ac:dyDescent="0.35"/>
    <row r="192" x14ac:dyDescent="0.35"/>
    <row r="193" x14ac:dyDescent="0.35"/>
    <row r="194" x14ac:dyDescent="0.35"/>
    <row r="195" x14ac:dyDescent="0.35"/>
    <row r="196" x14ac:dyDescent="0.35"/>
    <row r="197" x14ac:dyDescent="0.35"/>
    <row r="198" x14ac:dyDescent="0.35"/>
  </sheetData>
  <sheetProtection sheet="1" formatCells="0" formatRows="0" insertColumns="0" insertRows="0" deleteRows="0"/>
  <mergeCells count="15">
    <mergeCell ref="B7:E7"/>
    <mergeCell ref="B5:E5"/>
    <mergeCell ref="D94:E94"/>
    <mergeCell ref="A1:E1"/>
    <mergeCell ref="A39:E39"/>
    <mergeCell ref="A82:E82"/>
    <mergeCell ref="B2:E2"/>
    <mergeCell ref="B3:E3"/>
    <mergeCell ref="B4:E4"/>
    <mergeCell ref="A8:E8"/>
    <mergeCell ref="A9:E9"/>
    <mergeCell ref="B6:E6"/>
    <mergeCell ref="D37:E37"/>
    <mergeCell ref="D80:E80"/>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2 A84 A93 A42:A79"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83 A40:A41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26 A28 A13:A25 A27 A29 A30 A31:A35 A36 A85 A86 A87 A88 A89 A90 A91 A92"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B84:B93 B12:B36 B42:B79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47"/>
  <sheetViews>
    <sheetView topLeftCell="A4" workbookViewId="0">
      <selection activeCell="B27" sqref="B27"/>
    </sheetView>
  </sheetViews>
  <sheetFormatPr defaultColWidth="0" defaultRowHeight="12.75" zeroHeight="1" x14ac:dyDescent="0.35"/>
  <cols>
    <col min="1" max="1" width="35.73046875" customWidth="1"/>
    <col min="2" max="2" width="14.265625" customWidth="1"/>
    <col min="3" max="3" width="71.3984375" customWidth="1"/>
    <col min="4" max="4" width="50" customWidth="1"/>
    <col min="5" max="5" width="21.3984375" customWidth="1"/>
    <col min="6" max="6" width="39.265625" customWidth="1"/>
    <col min="7" max="10" width="9.1328125" hidden="1" customWidth="1"/>
    <col min="11" max="13" width="0" hidden="1" customWidth="1"/>
  </cols>
  <sheetData>
    <row r="1" spans="1:6" ht="26.25" customHeight="1" x14ac:dyDescent="0.35">
      <c r="A1" s="139" t="s">
        <v>110</v>
      </c>
      <c r="B1" s="139"/>
      <c r="C1" s="139"/>
      <c r="D1" s="139"/>
      <c r="E1" s="139"/>
    </row>
    <row r="2" spans="1:6" ht="21" customHeight="1" x14ac:dyDescent="0.35">
      <c r="A2" s="3" t="s">
        <v>111</v>
      </c>
      <c r="B2" s="137" t="str">
        <f>'Summary and sign-off'!B2:F2</f>
        <v>Takeovers Panel</v>
      </c>
      <c r="C2" s="137"/>
      <c r="D2" s="137"/>
      <c r="E2" s="137"/>
    </row>
    <row r="3" spans="1:6" ht="30" x14ac:dyDescent="0.35">
      <c r="A3" s="3" t="s">
        <v>112</v>
      </c>
      <c r="B3" s="137" t="str">
        <f>'Summary and sign-off'!B3:F3</f>
        <v>Andrew Hudson</v>
      </c>
      <c r="C3" s="137"/>
      <c r="D3" s="137"/>
      <c r="E3" s="137"/>
    </row>
    <row r="4" spans="1:6" ht="21" customHeight="1" x14ac:dyDescent="0.35">
      <c r="A4" s="3" t="s">
        <v>113</v>
      </c>
      <c r="B4" s="137">
        <f>'Summary and sign-off'!B4:F4</f>
        <v>45108</v>
      </c>
      <c r="C4" s="137"/>
      <c r="D4" s="137"/>
      <c r="E4" s="137"/>
    </row>
    <row r="5" spans="1:6" ht="21" customHeight="1" x14ac:dyDescent="0.35">
      <c r="A5" s="3" t="s">
        <v>114</v>
      </c>
      <c r="B5" s="137">
        <f>'Summary and sign-off'!B5:F5</f>
        <v>45473</v>
      </c>
      <c r="C5" s="137"/>
      <c r="D5" s="137"/>
      <c r="E5" s="137"/>
    </row>
    <row r="6" spans="1:6" ht="21" customHeight="1" x14ac:dyDescent="0.35">
      <c r="A6" s="3" t="s">
        <v>115</v>
      </c>
      <c r="B6" s="131" t="s">
        <v>82</v>
      </c>
      <c r="C6" s="131"/>
      <c r="D6" s="131"/>
      <c r="E6" s="131"/>
    </row>
    <row r="7" spans="1:6" ht="21" customHeight="1" x14ac:dyDescent="0.35">
      <c r="A7" s="3" t="s">
        <v>56</v>
      </c>
      <c r="B7" s="136"/>
      <c r="C7" s="136"/>
      <c r="D7" s="136"/>
      <c r="E7" s="136"/>
    </row>
    <row r="8" spans="1:6" ht="35.25" customHeight="1" x14ac:dyDescent="0.4">
      <c r="A8" s="148" t="s">
        <v>139</v>
      </c>
      <c r="B8" s="148"/>
      <c r="C8" s="149"/>
      <c r="D8" s="149"/>
      <c r="E8" s="149"/>
      <c r="F8" s="27"/>
    </row>
    <row r="9" spans="1:6" ht="35.25" customHeight="1" x14ac:dyDescent="0.4">
      <c r="A9" s="146" t="s">
        <v>140</v>
      </c>
      <c r="B9" s="147"/>
      <c r="C9" s="147"/>
      <c r="D9" s="147"/>
      <c r="E9" s="147"/>
      <c r="F9" s="27"/>
    </row>
    <row r="10" spans="1:6" ht="27" customHeight="1" x14ac:dyDescent="0.35">
      <c r="A10" s="24" t="s">
        <v>141</v>
      </c>
      <c r="B10" s="24" t="s">
        <v>63</v>
      </c>
      <c r="C10" s="24" t="s">
        <v>142</v>
      </c>
      <c r="D10" s="24" t="s">
        <v>143</v>
      </c>
      <c r="E10" s="24" t="s">
        <v>123</v>
      </c>
      <c r="F10" s="20"/>
    </row>
    <row r="11" spans="1:6" s="2" customFormat="1" x14ac:dyDescent="0.35">
      <c r="A11" s="117"/>
      <c r="B11" s="114"/>
      <c r="C11" s="118"/>
      <c r="D11" s="118"/>
      <c r="E11" s="119"/>
    </row>
    <row r="12" spans="1:6" s="2" customFormat="1" x14ac:dyDescent="0.35">
      <c r="A12" s="117">
        <v>45146</v>
      </c>
      <c r="B12" s="114">
        <v>6.52</v>
      </c>
      <c r="C12" s="118" t="s">
        <v>183</v>
      </c>
      <c r="D12" s="118" t="s">
        <v>184</v>
      </c>
      <c r="E12" s="119" t="s">
        <v>178</v>
      </c>
    </row>
    <row r="13" spans="1:6" s="2" customFormat="1" x14ac:dyDescent="0.35">
      <c r="A13" s="117">
        <v>45148</v>
      </c>
      <c r="B13" s="114">
        <v>6.96</v>
      </c>
      <c r="C13" s="118" t="s">
        <v>183</v>
      </c>
      <c r="D13" s="118" t="s">
        <v>184</v>
      </c>
      <c r="E13" s="119" t="s">
        <v>178</v>
      </c>
    </row>
    <row r="14" spans="1:6" s="2" customFormat="1" x14ac:dyDescent="0.35">
      <c r="A14" s="117">
        <v>45167</v>
      </c>
      <c r="B14" s="114">
        <v>6.52</v>
      </c>
      <c r="C14" s="118" t="s">
        <v>183</v>
      </c>
      <c r="D14" s="118" t="s">
        <v>184</v>
      </c>
      <c r="E14" s="119" t="s">
        <v>178</v>
      </c>
    </row>
    <row r="15" spans="1:6" s="2" customFormat="1" x14ac:dyDescent="0.35">
      <c r="A15" s="117">
        <v>45236</v>
      </c>
      <c r="B15" s="114">
        <v>12.96</v>
      </c>
      <c r="C15" s="118" t="s">
        <v>183</v>
      </c>
      <c r="D15" s="118" t="s">
        <v>184</v>
      </c>
      <c r="E15" s="119" t="s">
        <v>178</v>
      </c>
    </row>
    <row r="16" spans="1:6" s="2" customFormat="1" x14ac:dyDescent="0.35">
      <c r="A16" s="117">
        <v>45236</v>
      </c>
      <c r="B16" s="114">
        <v>7.39</v>
      </c>
      <c r="C16" s="118" t="s">
        <v>183</v>
      </c>
      <c r="D16" s="118" t="s">
        <v>184</v>
      </c>
      <c r="E16" s="119" t="s">
        <v>178</v>
      </c>
    </row>
    <row r="17" spans="1:5" s="2" customFormat="1" x14ac:dyDescent="0.35">
      <c r="A17" s="117">
        <v>45273</v>
      </c>
      <c r="B17" s="114">
        <v>10.43</v>
      </c>
      <c r="C17" s="118" t="s">
        <v>183</v>
      </c>
      <c r="D17" s="118" t="s">
        <v>184</v>
      </c>
      <c r="E17" s="119" t="s">
        <v>178</v>
      </c>
    </row>
    <row r="18" spans="1:5" s="2" customFormat="1" x14ac:dyDescent="0.35">
      <c r="A18" s="117">
        <v>45279</v>
      </c>
      <c r="B18" s="114">
        <v>6.52</v>
      </c>
      <c r="C18" s="118" t="s">
        <v>183</v>
      </c>
      <c r="D18" s="118" t="s">
        <v>184</v>
      </c>
      <c r="E18" s="119" t="s">
        <v>178</v>
      </c>
    </row>
    <row r="19" spans="1:5" s="2" customFormat="1" x14ac:dyDescent="0.35">
      <c r="A19" s="113">
        <v>45315</v>
      </c>
      <c r="B19" s="114">
        <v>17.39</v>
      </c>
      <c r="C19" s="118" t="s">
        <v>183</v>
      </c>
      <c r="D19" s="118" t="s">
        <v>188</v>
      </c>
      <c r="E19" s="119" t="s">
        <v>178</v>
      </c>
    </row>
    <row r="20" spans="1:5" s="2" customFormat="1" x14ac:dyDescent="0.35">
      <c r="A20" s="113">
        <v>45316</v>
      </c>
      <c r="B20" s="114">
        <v>8.52</v>
      </c>
      <c r="C20" s="118" t="s">
        <v>183</v>
      </c>
      <c r="D20" s="118" t="s">
        <v>184</v>
      </c>
      <c r="E20" s="119" t="s">
        <v>178</v>
      </c>
    </row>
    <row r="21" spans="1:5" s="2" customFormat="1" x14ac:dyDescent="0.35">
      <c r="A21" s="113">
        <v>45341</v>
      </c>
      <c r="B21" s="114">
        <v>17.39</v>
      </c>
      <c r="C21" s="118" t="s">
        <v>183</v>
      </c>
      <c r="D21" s="118" t="s">
        <v>184</v>
      </c>
      <c r="E21" s="119" t="s">
        <v>178</v>
      </c>
    </row>
    <row r="22" spans="1:5" s="2" customFormat="1" x14ac:dyDescent="0.35">
      <c r="A22" s="113">
        <v>45344</v>
      </c>
      <c r="B22" s="114">
        <v>12.17</v>
      </c>
      <c r="C22" s="118" t="s">
        <v>183</v>
      </c>
      <c r="D22" s="118" t="s">
        <v>184</v>
      </c>
      <c r="E22" s="119" t="s">
        <v>178</v>
      </c>
    </row>
    <row r="23" spans="1:5" s="2" customFormat="1" x14ac:dyDescent="0.35">
      <c r="A23" s="113">
        <v>45357</v>
      </c>
      <c r="B23" s="114">
        <v>14.78</v>
      </c>
      <c r="C23" s="118" t="s">
        <v>183</v>
      </c>
      <c r="D23" s="118" t="s">
        <v>184</v>
      </c>
      <c r="E23" s="119" t="s">
        <v>178</v>
      </c>
    </row>
    <row r="24" spans="1:5" s="2" customFormat="1" x14ac:dyDescent="0.35">
      <c r="A24" s="113">
        <v>45392</v>
      </c>
      <c r="B24" s="114">
        <v>10.96</v>
      </c>
      <c r="C24" s="118" t="s">
        <v>183</v>
      </c>
      <c r="D24" s="118" t="s">
        <v>184</v>
      </c>
      <c r="E24" s="119" t="s">
        <v>178</v>
      </c>
    </row>
    <row r="25" spans="1:5" s="2" customFormat="1" x14ac:dyDescent="0.35">
      <c r="A25" s="113">
        <v>45408</v>
      </c>
      <c r="B25" s="114">
        <v>17.39</v>
      </c>
      <c r="C25" s="118" t="s">
        <v>183</v>
      </c>
      <c r="D25" s="118" t="s">
        <v>188</v>
      </c>
      <c r="E25" s="119" t="s">
        <v>178</v>
      </c>
    </row>
    <row r="26" spans="1:5" s="2" customFormat="1" x14ac:dyDescent="0.35">
      <c r="A26" s="113">
        <v>45412</v>
      </c>
      <c r="B26" s="114">
        <v>8.35</v>
      </c>
      <c r="C26" s="118" t="s">
        <v>183</v>
      </c>
      <c r="D26" s="118" t="s">
        <v>184</v>
      </c>
      <c r="E26" s="119" t="s">
        <v>178</v>
      </c>
    </row>
    <row r="27" spans="1:5" s="2" customFormat="1" x14ac:dyDescent="0.35">
      <c r="A27" s="113">
        <v>45448</v>
      </c>
      <c r="B27" s="114">
        <v>38.21</v>
      </c>
      <c r="C27" s="115" t="s">
        <v>183</v>
      </c>
      <c r="D27" s="115" t="s">
        <v>210</v>
      </c>
      <c r="E27" s="116" t="s">
        <v>173</v>
      </c>
    </row>
    <row r="28" spans="1:5" s="2" customFormat="1" x14ac:dyDescent="0.35">
      <c r="A28" s="113">
        <v>45456</v>
      </c>
      <c r="B28" s="114">
        <v>8.52</v>
      </c>
      <c r="C28" s="115" t="s">
        <v>183</v>
      </c>
      <c r="D28" s="115" t="s">
        <v>184</v>
      </c>
      <c r="E28" s="116" t="s">
        <v>178</v>
      </c>
    </row>
    <row r="29" spans="1:5" s="2" customFormat="1" x14ac:dyDescent="0.35">
      <c r="A29" s="113">
        <v>45467</v>
      </c>
      <c r="B29" s="114">
        <v>10.78</v>
      </c>
      <c r="C29" s="115" t="s">
        <v>183</v>
      </c>
      <c r="D29" s="115" t="s">
        <v>184</v>
      </c>
      <c r="E29" s="116" t="s">
        <v>178</v>
      </c>
    </row>
    <row r="30" spans="1:5" s="2" customFormat="1" x14ac:dyDescent="0.35">
      <c r="A30" s="117"/>
      <c r="B30" s="114"/>
      <c r="C30" s="118"/>
      <c r="D30" s="118"/>
      <c r="E30" s="119"/>
    </row>
    <row r="31" spans="1:5" s="2" customFormat="1" x14ac:dyDescent="0.35">
      <c r="A31" s="117"/>
      <c r="B31" s="114"/>
      <c r="C31" s="118"/>
      <c r="D31" s="118"/>
      <c r="E31" s="119"/>
    </row>
    <row r="32" spans="1:5" s="2" customFormat="1" ht="11.25" hidden="1" customHeight="1" x14ac:dyDescent="0.35">
      <c r="A32" s="98"/>
      <c r="B32" s="95"/>
      <c r="C32" s="99"/>
      <c r="D32" s="99"/>
      <c r="E32" s="100"/>
    </row>
    <row r="33" spans="1:6" ht="34.5" customHeight="1" x14ac:dyDescent="0.35">
      <c r="A33" s="53" t="s">
        <v>144</v>
      </c>
      <c r="B33" s="62">
        <f>SUM(B11:B32)</f>
        <v>221.76</v>
      </c>
      <c r="C33" s="70" t="str">
        <f>IF(SUBTOTAL(3,B11:B32)=SUBTOTAL(103,B11:B32),'Summary and sign-off'!$A$48,'Summary and sign-off'!$A$49)</f>
        <v>Check - there are no hidden rows with data</v>
      </c>
      <c r="D33" s="138" t="str">
        <f>IF('Summary and sign-off'!F58='Summary and sign-off'!F54,'Summary and sign-off'!A51,'Summary and sign-off'!A50)</f>
        <v>Check - each entry provides sufficient information</v>
      </c>
      <c r="E33" s="138"/>
      <c r="F33" s="2"/>
    </row>
    <row r="34" spans="1:6" ht="13.15" x14ac:dyDescent="0.4">
      <c r="A34" s="18"/>
      <c r="B34" s="17"/>
      <c r="C34" s="17"/>
      <c r="D34" s="17"/>
      <c r="E34" s="17"/>
    </row>
    <row r="35" spans="1:6" ht="13.15" x14ac:dyDescent="0.4">
      <c r="A35" s="18" t="s">
        <v>74</v>
      </c>
      <c r="B35" s="19"/>
      <c r="C35" s="17"/>
      <c r="D35" s="17"/>
      <c r="E35" s="17"/>
    </row>
    <row r="36" spans="1:6" ht="12.75" customHeight="1" x14ac:dyDescent="0.35">
      <c r="A36" s="20" t="s">
        <v>145</v>
      </c>
      <c r="B36" s="20"/>
      <c r="C36" s="20"/>
      <c r="D36" s="20"/>
      <c r="E36" s="20"/>
    </row>
    <row r="37" spans="1:6" x14ac:dyDescent="0.35">
      <c r="A37" s="20" t="s">
        <v>146</v>
      </c>
      <c r="B37" s="20"/>
      <c r="C37" s="28"/>
      <c r="D37" s="28"/>
      <c r="E37" s="28"/>
    </row>
    <row r="38" spans="1:6" ht="13.15" x14ac:dyDescent="0.4">
      <c r="A38" s="20" t="s">
        <v>80</v>
      </c>
      <c r="B38" s="19"/>
      <c r="C38" s="17"/>
      <c r="D38" s="17"/>
      <c r="E38" s="17"/>
      <c r="F38" s="17"/>
    </row>
    <row r="39" spans="1:6" x14ac:dyDescent="0.35">
      <c r="A39" s="20" t="s">
        <v>147</v>
      </c>
      <c r="B39" s="20"/>
      <c r="C39" s="28"/>
      <c r="D39" s="28"/>
      <c r="E39" s="28"/>
    </row>
    <row r="40" spans="1:6" ht="12.75" customHeight="1" x14ac:dyDescent="0.35">
      <c r="A40" s="20" t="s">
        <v>148</v>
      </c>
      <c r="B40" s="20"/>
      <c r="C40" s="22"/>
      <c r="D40" s="22"/>
      <c r="E40" s="22"/>
    </row>
    <row r="41" spans="1:6" x14ac:dyDescent="0.35">
      <c r="A41" s="17"/>
      <c r="B41" s="17"/>
      <c r="C41" s="17"/>
      <c r="D41" s="17"/>
      <c r="E41" s="17"/>
    </row>
    <row r="42" spans="1:6" x14ac:dyDescent="0.35"/>
    <row r="43" spans="1:6" x14ac:dyDescent="0.35"/>
    <row r="44" spans="1:6" x14ac:dyDescent="0.35"/>
    <row r="45" spans="1:6" x14ac:dyDescent="0.35"/>
    <row r="46" spans="1:6" x14ac:dyDescent="0.35"/>
    <row r="47" spans="1:6" x14ac:dyDescent="0.35"/>
  </sheetData>
  <sheetProtection sheet="1" formatCells="0" insertRows="0" deleteRows="0"/>
  <mergeCells count="10">
    <mergeCell ref="D33:E33"/>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32 A11:A18"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9:A20 A21 A22 A23 A24 A25 A26 A27 A28 A29 A30 A31"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B11:B32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64"/>
  <sheetViews>
    <sheetView tabSelected="1" topLeftCell="A5" zoomScale="85" zoomScaleNormal="85" workbookViewId="0">
      <selection activeCell="C20" sqref="C20"/>
    </sheetView>
  </sheetViews>
  <sheetFormatPr defaultColWidth="0" defaultRowHeight="12.75" zeroHeight="1" x14ac:dyDescent="0.35"/>
  <cols>
    <col min="1" max="1" width="35.73046875" customWidth="1"/>
    <col min="2" max="2" width="14.265625" customWidth="1"/>
    <col min="3" max="3" width="71.3984375" customWidth="1"/>
    <col min="4" max="4" width="50" customWidth="1"/>
    <col min="5" max="5" width="21.3984375" customWidth="1"/>
    <col min="6" max="6" width="36.86328125" customWidth="1"/>
    <col min="7" max="10" width="9.1328125" hidden="1" customWidth="1"/>
    <col min="11" max="13" width="0" hidden="1" customWidth="1"/>
    <col min="14" max="16384" width="9.1328125" hidden="1"/>
  </cols>
  <sheetData>
    <row r="1" spans="1:6" ht="26.25" customHeight="1" x14ac:dyDescent="0.35">
      <c r="A1" s="139" t="s">
        <v>110</v>
      </c>
      <c r="B1" s="139"/>
      <c r="C1" s="139"/>
      <c r="D1" s="139"/>
      <c r="E1" s="139"/>
    </row>
    <row r="2" spans="1:6" ht="21" customHeight="1" x14ac:dyDescent="0.35">
      <c r="A2" s="3" t="s">
        <v>111</v>
      </c>
      <c r="B2" s="137" t="str">
        <f>'Summary and sign-off'!B2:F2</f>
        <v>Takeovers Panel</v>
      </c>
      <c r="C2" s="137"/>
      <c r="D2" s="137"/>
      <c r="E2" s="137"/>
    </row>
    <row r="3" spans="1:6" ht="30" x14ac:dyDescent="0.35">
      <c r="A3" s="3" t="s">
        <v>149</v>
      </c>
      <c r="B3" s="137" t="str">
        <f>'Summary and sign-off'!B3:F3</f>
        <v>Andrew Hudson</v>
      </c>
      <c r="C3" s="137"/>
      <c r="D3" s="137"/>
      <c r="E3" s="137"/>
    </row>
    <row r="4" spans="1:6" ht="21" customHeight="1" x14ac:dyDescent="0.35">
      <c r="A4" s="3" t="s">
        <v>113</v>
      </c>
      <c r="B4" s="137">
        <f>'Summary and sign-off'!B4:F4</f>
        <v>45108</v>
      </c>
      <c r="C4" s="137"/>
      <c r="D4" s="137"/>
      <c r="E4" s="137"/>
    </row>
    <row r="5" spans="1:6" ht="21" customHeight="1" x14ac:dyDescent="0.35">
      <c r="A5" s="3" t="s">
        <v>114</v>
      </c>
      <c r="B5" s="137">
        <f>'Summary and sign-off'!B5:F5</f>
        <v>45473</v>
      </c>
      <c r="C5" s="137"/>
      <c r="D5" s="137"/>
      <c r="E5" s="137"/>
    </row>
    <row r="6" spans="1:6" ht="21" customHeight="1" x14ac:dyDescent="0.35">
      <c r="A6" s="3" t="s">
        <v>115</v>
      </c>
      <c r="B6" s="131" t="s">
        <v>81</v>
      </c>
      <c r="C6" s="131"/>
      <c r="D6" s="131"/>
      <c r="E6" s="131"/>
      <c r="F6" s="23"/>
    </row>
    <row r="7" spans="1:6" ht="21" customHeight="1" x14ac:dyDescent="0.35">
      <c r="A7" s="3" t="s">
        <v>56</v>
      </c>
      <c r="B7" s="136"/>
      <c r="C7" s="136"/>
      <c r="D7" s="136"/>
      <c r="E7" s="136"/>
      <c r="F7" s="23"/>
    </row>
    <row r="8" spans="1:6" ht="35.25" customHeight="1" x14ac:dyDescent="0.35">
      <c r="A8" s="142" t="s">
        <v>150</v>
      </c>
      <c r="B8" s="142"/>
      <c r="C8" s="149"/>
      <c r="D8" s="149"/>
      <c r="E8" s="149"/>
    </row>
    <row r="9" spans="1:6" ht="35.25" customHeight="1" x14ac:dyDescent="0.35">
      <c r="A9" s="150" t="s">
        <v>151</v>
      </c>
      <c r="B9" s="151"/>
      <c r="C9" s="151"/>
      <c r="D9" s="151"/>
      <c r="E9" s="151"/>
    </row>
    <row r="10" spans="1:6" ht="27" customHeight="1" x14ac:dyDescent="0.35">
      <c r="A10" s="24" t="s">
        <v>119</v>
      </c>
      <c r="B10" s="24" t="s">
        <v>63</v>
      </c>
      <c r="C10" s="24" t="s">
        <v>152</v>
      </c>
      <c r="D10" s="24" t="s">
        <v>153</v>
      </c>
      <c r="E10" s="24" t="s">
        <v>123</v>
      </c>
      <c r="F10" s="20"/>
    </row>
    <row r="11" spans="1:6" s="2" customFormat="1" hidden="1" x14ac:dyDescent="0.35">
      <c r="A11" s="98"/>
      <c r="B11" s="95"/>
      <c r="C11" s="99"/>
      <c r="D11" s="99"/>
      <c r="E11" s="100"/>
    </row>
    <row r="12" spans="1:6" s="2" customFormat="1" x14ac:dyDescent="0.35">
      <c r="A12" s="113"/>
      <c r="B12" s="114"/>
      <c r="C12" s="118"/>
      <c r="D12" s="118"/>
      <c r="E12" s="119"/>
    </row>
    <row r="13" spans="1:6" s="2" customFormat="1" x14ac:dyDescent="0.35">
      <c r="A13" s="113">
        <v>45280</v>
      </c>
      <c r="B13" s="114">
        <v>26227.98</v>
      </c>
      <c r="C13" s="118" t="s">
        <v>214</v>
      </c>
      <c r="D13" s="118" t="s">
        <v>192</v>
      </c>
      <c r="E13" s="119" t="s">
        <v>179</v>
      </c>
    </row>
    <row r="14" spans="1:6" s="2" customFormat="1" x14ac:dyDescent="0.35">
      <c r="A14" s="113">
        <v>45473</v>
      </c>
      <c r="B14" s="114">
        <f>17307.5/8</f>
        <v>2163.4375</v>
      </c>
      <c r="C14" s="118" t="s">
        <v>213</v>
      </c>
      <c r="D14" s="118" t="s">
        <v>192</v>
      </c>
      <c r="E14" s="119" t="s">
        <v>178</v>
      </c>
    </row>
    <row r="15" spans="1:6" s="2" customFormat="1" x14ac:dyDescent="0.35">
      <c r="A15" s="113">
        <v>45139</v>
      </c>
      <c r="B15" s="114">
        <v>580</v>
      </c>
      <c r="C15" s="118" t="s">
        <v>193</v>
      </c>
      <c r="D15" s="118" t="s">
        <v>194</v>
      </c>
      <c r="E15" s="119" t="s">
        <v>179</v>
      </c>
    </row>
    <row r="16" spans="1:6" s="2" customFormat="1" x14ac:dyDescent="0.35">
      <c r="A16" s="113">
        <v>45429</v>
      </c>
      <c r="B16" s="114">
        <v>1861.85</v>
      </c>
      <c r="C16" s="118" t="s">
        <v>195</v>
      </c>
      <c r="D16" s="118" t="s">
        <v>194</v>
      </c>
      <c r="E16" s="119" t="s">
        <v>179</v>
      </c>
    </row>
    <row r="17" spans="1:6" s="2" customFormat="1" x14ac:dyDescent="0.35">
      <c r="A17" s="113">
        <v>45444</v>
      </c>
      <c r="B17" s="114">
        <f>4830/8</f>
        <v>603.75</v>
      </c>
      <c r="C17" s="118" t="s">
        <v>212</v>
      </c>
      <c r="D17" s="118" t="s">
        <v>194</v>
      </c>
      <c r="E17" s="119" t="s">
        <v>179</v>
      </c>
    </row>
    <row r="18" spans="1:6" s="2" customFormat="1" x14ac:dyDescent="0.35">
      <c r="A18" s="113">
        <v>45218</v>
      </c>
      <c r="B18" s="114">
        <v>2091.4899999999998</v>
      </c>
      <c r="C18" s="115" t="s">
        <v>211</v>
      </c>
      <c r="D18" s="115" t="s">
        <v>191</v>
      </c>
      <c r="E18" s="116" t="s">
        <v>178</v>
      </c>
    </row>
    <row r="19" spans="1:6" s="2" customFormat="1" x14ac:dyDescent="0.35">
      <c r="A19" s="113">
        <v>45142</v>
      </c>
      <c r="B19" s="114">
        <v>407.82</v>
      </c>
      <c r="C19" s="118" t="s">
        <v>215</v>
      </c>
      <c r="D19" s="118" t="s">
        <v>182</v>
      </c>
      <c r="E19" s="119" t="s">
        <v>178</v>
      </c>
      <c r="F19" s="1"/>
    </row>
    <row r="20" spans="1:6" s="2" customFormat="1" x14ac:dyDescent="0.35">
      <c r="A20" s="113">
        <v>45219</v>
      </c>
      <c r="B20" s="114">
        <v>22.39</v>
      </c>
      <c r="C20" s="118" t="s">
        <v>180</v>
      </c>
      <c r="D20" s="118" t="s">
        <v>181</v>
      </c>
      <c r="E20" s="119" t="s">
        <v>178</v>
      </c>
    </row>
    <row r="21" spans="1:6" s="2" customFormat="1" x14ac:dyDescent="0.35">
      <c r="A21" s="113">
        <v>45411</v>
      </c>
      <c r="B21" s="114">
        <v>21.74</v>
      </c>
      <c r="C21" s="118" t="s">
        <v>180</v>
      </c>
      <c r="D21" s="118" t="s">
        <v>181</v>
      </c>
      <c r="E21" s="119" t="s">
        <v>178</v>
      </c>
    </row>
    <row r="22" spans="1:6" s="2" customFormat="1" x14ac:dyDescent="0.35">
      <c r="A22" s="113"/>
      <c r="B22" s="114"/>
      <c r="C22" s="118"/>
      <c r="D22" s="118"/>
      <c r="E22" s="119"/>
    </row>
    <row r="23" spans="1:6" s="2" customFormat="1" x14ac:dyDescent="0.35">
      <c r="A23" s="113">
        <v>45117</v>
      </c>
      <c r="B23" s="114">
        <v>54.78</v>
      </c>
      <c r="C23" s="118" t="s">
        <v>216</v>
      </c>
      <c r="D23" s="118" t="s">
        <v>217</v>
      </c>
      <c r="E23" s="119" t="s">
        <v>178</v>
      </c>
      <c r="F23" s="129"/>
    </row>
    <row r="24" spans="1:6" s="2" customFormat="1" x14ac:dyDescent="0.35">
      <c r="A24" s="113">
        <v>45148</v>
      </c>
      <c r="B24" s="114">
        <v>60</v>
      </c>
      <c r="C24" s="118" t="s">
        <v>216</v>
      </c>
      <c r="D24" s="118" t="s">
        <v>217</v>
      </c>
      <c r="E24" s="119" t="s">
        <v>178</v>
      </c>
      <c r="F24" s="129"/>
    </row>
    <row r="25" spans="1:6" s="2" customFormat="1" x14ac:dyDescent="0.35">
      <c r="A25" s="113">
        <v>45179</v>
      </c>
      <c r="B25" s="114">
        <v>70.67</v>
      </c>
      <c r="C25" s="118" t="s">
        <v>216</v>
      </c>
      <c r="D25" s="118" t="s">
        <v>217</v>
      </c>
      <c r="E25" s="119" t="s">
        <v>178</v>
      </c>
    </row>
    <row r="26" spans="1:6" s="2" customFormat="1" x14ac:dyDescent="0.35">
      <c r="A26" s="113">
        <v>45209</v>
      </c>
      <c r="B26" s="114">
        <v>71.31</v>
      </c>
      <c r="C26" s="118" t="s">
        <v>216</v>
      </c>
      <c r="D26" s="118" t="s">
        <v>217</v>
      </c>
      <c r="E26" s="119" t="s">
        <v>178</v>
      </c>
    </row>
    <row r="27" spans="1:6" s="2" customFormat="1" x14ac:dyDescent="0.35">
      <c r="A27" s="113">
        <v>45240</v>
      </c>
      <c r="B27" s="114">
        <v>48.7</v>
      </c>
      <c r="C27" s="118" t="s">
        <v>216</v>
      </c>
      <c r="D27" s="118" t="s">
        <v>217</v>
      </c>
      <c r="E27" s="119" t="s">
        <v>178</v>
      </c>
    </row>
    <row r="28" spans="1:6" s="2" customFormat="1" x14ac:dyDescent="0.35">
      <c r="A28" s="113">
        <v>45270</v>
      </c>
      <c r="B28" s="114">
        <v>48.7</v>
      </c>
      <c r="C28" s="118" t="s">
        <v>216</v>
      </c>
      <c r="D28" s="118" t="s">
        <v>217</v>
      </c>
      <c r="E28" s="119" t="s">
        <v>178</v>
      </c>
    </row>
    <row r="29" spans="1:6" s="2" customFormat="1" x14ac:dyDescent="0.35">
      <c r="A29" s="113">
        <v>45301</v>
      </c>
      <c r="B29" s="114">
        <v>48.7</v>
      </c>
      <c r="C29" s="118" t="s">
        <v>216</v>
      </c>
      <c r="D29" s="118" t="s">
        <v>217</v>
      </c>
      <c r="E29" s="119" t="s">
        <v>178</v>
      </c>
    </row>
    <row r="30" spans="1:6" s="2" customFormat="1" x14ac:dyDescent="0.35">
      <c r="A30" s="113">
        <v>45332</v>
      </c>
      <c r="B30" s="114">
        <v>48.7</v>
      </c>
      <c r="C30" s="118" t="s">
        <v>216</v>
      </c>
      <c r="D30" s="118" t="s">
        <v>217</v>
      </c>
      <c r="E30" s="119" t="s">
        <v>178</v>
      </c>
    </row>
    <row r="31" spans="1:6" s="2" customFormat="1" x14ac:dyDescent="0.35">
      <c r="A31" s="113">
        <v>45361</v>
      </c>
      <c r="B31" s="114">
        <v>48.7</v>
      </c>
      <c r="C31" s="118" t="s">
        <v>216</v>
      </c>
      <c r="D31" s="118" t="s">
        <v>217</v>
      </c>
      <c r="E31" s="119" t="s">
        <v>178</v>
      </c>
    </row>
    <row r="32" spans="1:6" s="2" customFormat="1" x14ac:dyDescent="0.35">
      <c r="A32" s="113">
        <v>45392</v>
      </c>
      <c r="B32" s="114">
        <v>81.75</v>
      </c>
      <c r="C32" s="118" t="s">
        <v>216</v>
      </c>
      <c r="D32" s="118" t="s">
        <v>217</v>
      </c>
      <c r="E32" s="119" t="s">
        <v>178</v>
      </c>
    </row>
    <row r="33" spans="1:6" s="2" customFormat="1" x14ac:dyDescent="0.35">
      <c r="A33" s="113">
        <v>45422</v>
      </c>
      <c r="B33" s="114">
        <v>74.790000000000006</v>
      </c>
      <c r="C33" s="118" t="s">
        <v>216</v>
      </c>
      <c r="D33" s="118" t="s">
        <v>217</v>
      </c>
      <c r="E33" s="119" t="s">
        <v>178</v>
      </c>
    </row>
    <row r="34" spans="1:6" s="2" customFormat="1" x14ac:dyDescent="0.35">
      <c r="A34" s="113">
        <v>45453</v>
      </c>
      <c r="B34" s="114">
        <v>96.53</v>
      </c>
      <c r="C34" s="118" t="s">
        <v>216</v>
      </c>
      <c r="D34" s="118" t="s">
        <v>217</v>
      </c>
      <c r="E34" s="119" t="s">
        <v>178</v>
      </c>
    </row>
    <row r="35" spans="1:6" s="2" customFormat="1" x14ac:dyDescent="0.35">
      <c r="A35" s="117"/>
      <c r="B35" s="114"/>
      <c r="C35" s="118"/>
      <c r="D35" s="118"/>
      <c r="E35" s="119"/>
    </row>
    <row r="36" spans="1:6" s="2" customFormat="1" x14ac:dyDescent="0.35">
      <c r="A36" s="117"/>
      <c r="B36" s="114"/>
      <c r="C36" s="118"/>
      <c r="D36" s="118"/>
      <c r="E36" s="119"/>
    </row>
    <row r="37" spans="1:6" s="2" customFormat="1" hidden="1" x14ac:dyDescent="0.35">
      <c r="A37" s="98"/>
      <c r="B37" s="95"/>
      <c r="C37" s="99"/>
      <c r="D37" s="99"/>
      <c r="E37" s="100"/>
    </row>
    <row r="38" spans="1:6" ht="34.5" customHeight="1" x14ac:dyDescent="0.35">
      <c r="A38" s="53" t="s">
        <v>154</v>
      </c>
      <c r="B38" s="62">
        <f>SUM(B11:B37)</f>
        <v>34733.787499999977</v>
      </c>
      <c r="C38" s="70" t="str">
        <f>IF(SUBTOTAL(3,B11:B37)=SUBTOTAL(103,B11:B37),'Summary and sign-off'!$A$48,'Summary and sign-off'!$A$49)</f>
        <v>Check - there are no hidden rows with data</v>
      </c>
      <c r="D38" s="138" t="str">
        <f>IF('Summary and sign-off'!F59='Summary and sign-off'!F54,'Summary and sign-off'!A51,'Summary and sign-off'!A50)</f>
        <v>Check - each entry provides sufficient information</v>
      </c>
      <c r="E38" s="138"/>
    </row>
    <row r="39" spans="1:6" ht="14.1" customHeight="1" x14ac:dyDescent="0.35">
      <c r="B39" s="17"/>
      <c r="C39" s="17"/>
      <c r="D39" s="17"/>
      <c r="E39" s="17"/>
    </row>
    <row r="40" spans="1:6" ht="13.15" x14ac:dyDescent="0.4">
      <c r="A40" s="18" t="s">
        <v>155</v>
      </c>
      <c r="B40" s="17"/>
      <c r="C40" s="17"/>
      <c r="D40" s="17"/>
      <c r="E40" s="17"/>
    </row>
    <row r="41" spans="1:6" ht="12.6" customHeight="1" x14ac:dyDescent="0.35">
      <c r="A41" s="20" t="s">
        <v>133</v>
      </c>
      <c r="B41" s="17"/>
      <c r="C41" s="17"/>
      <c r="D41" s="17"/>
      <c r="E41" s="17"/>
    </row>
    <row r="42" spans="1:6" ht="13.15" x14ac:dyDescent="0.4">
      <c r="A42" s="20" t="s">
        <v>80</v>
      </c>
      <c r="B42" s="19"/>
      <c r="C42" s="17"/>
      <c r="D42" s="17"/>
      <c r="E42" s="17"/>
      <c r="F42" s="17"/>
    </row>
    <row r="43" spans="1:6" x14ac:dyDescent="0.35">
      <c r="A43" s="20" t="s">
        <v>147</v>
      </c>
      <c r="C43" s="17"/>
      <c r="D43" s="17"/>
      <c r="E43" s="17"/>
      <c r="F43" s="17"/>
    </row>
    <row r="44" spans="1:6" ht="12.75" customHeight="1" x14ac:dyDescent="0.35">
      <c r="A44" s="20" t="s">
        <v>148</v>
      </c>
      <c r="B44" s="25"/>
      <c r="C44" s="22"/>
      <c r="D44" s="22"/>
      <c r="E44" s="22"/>
      <c r="F44" s="22"/>
    </row>
    <row r="45" spans="1:6" x14ac:dyDescent="0.35">
      <c r="B45" s="26"/>
      <c r="C45" s="17"/>
      <c r="D45" s="17"/>
      <c r="E45" s="17"/>
    </row>
    <row r="46" spans="1:6" hidden="1" x14ac:dyDescent="0.35">
      <c r="A46" s="17"/>
      <c r="B46" s="17"/>
      <c r="C46" s="17"/>
      <c r="D46" s="17"/>
    </row>
    <row r="47" spans="1:6" ht="12.75" hidden="1" customHeight="1" x14ac:dyDescent="0.35"/>
    <row r="48" spans="1:6" hidden="1" x14ac:dyDescent="0.35">
      <c r="A48" s="17"/>
      <c r="B48" s="17"/>
      <c r="C48" s="17"/>
      <c r="D48" s="17"/>
      <c r="E48" s="17"/>
    </row>
    <row r="49" spans="1:5" hidden="1" x14ac:dyDescent="0.35">
      <c r="A49" s="17"/>
      <c r="B49" s="17"/>
      <c r="C49" s="17"/>
      <c r="D49" s="17"/>
      <c r="E49" s="17"/>
    </row>
    <row r="50" spans="1:5" hidden="1" x14ac:dyDescent="0.35">
      <c r="A50" s="17"/>
      <c r="B50" s="17"/>
      <c r="C50" s="17"/>
      <c r="D50" s="17"/>
      <c r="E50" s="17"/>
    </row>
    <row r="51" spans="1:5" hidden="1" x14ac:dyDescent="0.35">
      <c r="A51" s="17"/>
      <c r="B51" s="17"/>
      <c r="C51" s="17"/>
      <c r="D51" s="17"/>
      <c r="E51" s="17"/>
    </row>
    <row r="52" spans="1:5" hidden="1" x14ac:dyDescent="0.35">
      <c r="A52" s="17"/>
      <c r="B52" s="17"/>
      <c r="C52" s="17"/>
      <c r="D52" s="17"/>
      <c r="E52" s="17"/>
    </row>
    <row r="53" spans="1:5" x14ac:dyDescent="0.35"/>
    <row r="54" spans="1:5" x14ac:dyDescent="0.35"/>
    <row r="55" spans="1:5" x14ac:dyDescent="0.35"/>
    <row r="56" spans="1:5" x14ac:dyDescent="0.35"/>
    <row r="57" spans="1:5" x14ac:dyDescent="0.35"/>
    <row r="58" spans="1:5" x14ac:dyDescent="0.35"/>
    <row r="59" spans="1:5" x14ac:dyDescent="0.35"/>
    <row r="60" spans="1:5" x14ac:dyDescent="0.35"/>
    <row r="61" spans="1:5" x14ac:dyDescent="0.35"/>
    <row r="62" spans="1:5" x14ac:dyDescent="0.35"/>
    <row r="63" spans="1:5" x14ac:dyDescent="0.35"/>
    <row r="64" spans="1:5" x14ac:dyDescent="0.35"/>
  </sheetData>
  <sheetProtection sheet="1" formatCells="0" insertRows="0" deleteRows="0"/>
  <mergeCells count="10">
    <mergeCell ref="D38:E38"/>
    <mergeCell ref="B6:E6"/>
    <mergeCell ref="B5:E5"/>
    <mergeCell ref="B7:E7"/>
    <mergeCell ref="A1:E1"/>
    <mergeCell ref="B2:E2"/>
    <mergeCell ref="B3:E3"/>
    <mergeCell ref="B4:E4"/>
    <mergeCell ref="A9:E9"/>
    <mergeCell ref="A8:E8"/>
  </mergeCells>
  <dataValidations xWindow="134" yWindow="597"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37 A22:A29 A11:A21"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30 A31 A32 A21 A33 A34 A35 A36"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xWindow="134" yWindow="597"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B11:B37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45"/>
  <sheetViews>
    <sheetView workbookViewId="0">
      <selection activeCell="F11" sqref="F11"/>
    </sheetView>
  </sheetViews>
  <sheetFormatPr defaultColWidth="0" defaultRowHeight="12.75" zeroHeight="1" x14ac:dyDescent="0.35"/>
  <cols>
    <col min="1" max="1" width="35.73046875" customWidth="1"/>
    <col min="2" max="2" width="46.86328125" customWidth="1"/>
    <col min="3" max="3" width="22.1328125" customWidth="1"/>
    <col min="4" max="4" width="25.3984375" customWidth="1"/>
    <col min="5" max="6" width="35.73046875" customWidth="1"/>
    <col min="7" max="7" width="38" customWidth="1"/>
    <col min="8" max="10" width="9.1328125" hidden="1" customWidth="1"/>
    <col min="11" max="15" width="0" hidden="1" customWidth="1"/>
  </cols>
  <sheetData>
    <row r="1" spans="1:6" ht="26.25" customHeight="1" x14ac:dyDescent="0.35">
      <c r="A1" s="139" t="s">
        <v>156</v>
      </c>
      <c r="B1" s="139"/>
      <c r="C1" s="139"/>
      <c r="D1" s="139"/>
      <c r="E1" s="139"/>
      <c r="F1" s="139"/>
    </row>
    <row r="2" spans="1:6" ht="21" customHeight="1" x14ac:dyDescent="0.35">
      <c r="A2" s="3" t="s">
        <v>111</v>
      </c>
      <c r="B2" s="137" t="str">
        <f>'Summary and sign-off'!B2:F2</f>
        <v>Takeovers Panel</v>
      </c>
      <c r="C2" s="137"/>
      <c r="D2" s="137"/>
      <c r="E2" s="137"/>
      <c r="F2" s="137"/>
    </row>
    <row r="3" spans="1:6" ht="30" x14ac:dyDescent="0.35">
      <c r="A3" s="3" t="s">
        <v>112</v>
      </c>
      <c r="B3" s="137" t="str">
        <f>'Summary and sign-off'!B3:F3</f>
        <v>Andrew Hudson</v>
      </c>
      <c r="C3" s="137"/>
      <c r="D3" s="137"/>
      <c r="E3" s="137"/>
      <c r="F3" s="137"/>
    </row>
    <row r="4" spans="1:6" ht="21" customHeight="1" x14ac:dyDescent="0.35">
      <c r="A4" s="3" t="s">
        <v>113</v>
      </c>
      <c r="B4" s="137">
        <f>'Summary and sign-off'!B4:F4</f>
        <v>45108</v>
      </c>
      <c r="C4" s="137"/>
      <c r="D4" s="137"/>
      <c r="E4" s="137"/>
      <c r="F4" s="137"/>
    </row>
    <row r="5" spans="1:6" ht="21" customHeight="1" x14ac:dyDescent="0.35">
      <c r="A5" s="3" t="s">
        <v>114</v>
      </c>
      <c r="B5" s="137">
        <f>'Summary and sign-off'!B5:F5</f>
        <v>45473</v>
      </c>
      <c r="C5" s="137"/>
      <c r="D5" s="137"/>
      <c r="E5" s="137"/>
      <c r="F5" s="137"/>
    </row>
    <row r="6" spans="1:6" ht="21" customHeight="1" x14ac:dyDescent="0.35">
      <c r="A6" s="3" t="s">
        <v>157</v>
      </c>
      <c r="B6" s="131" t="s">
        <v>81</v>
      </c>
      <c r="C6" s="131"/>
      <c r="D6" s="131"/>
      <c r="E6" s="131"/>
      <c r="F6" s="131"/>
    </row>
    <row r="7" spans="1:6" ht="21" customHeight="1" x14ac:dyDescent="0.35">
      <c r="A7" s="3" t="s">
        <v>56</v>
      </c>
      <c r="B7" s="136"/>
      <c r="C7" s="136"/>
      <c r="D7" s="136"/>
      <c r="E7" s="136"/>
      <c r="F7" s="136"/>
    </row>
    <row r="8" spans="1:6" ht="36" customHeight="1" x14ac:dyDescent="0.35">
      <c r="A8" s="142" t="s">
        <v>158</v>
      </c>
      <c r="B8" s="142"/>
      <c r="C8" s="142"/>
      <c r="D8" s="142"/>
      <c r="E8" s="142"/>
      <c r="F8" s="142"/>
    </row>
    <row r="9" spans="1:6" ht="36" customHeight="1" x14ac:dyDescent="0.35">
      <c r="A9" s="150" t="s">
        <v>159</v>
      </c>
      <c r="B9" s="151"/>
      <c r="C9" s="151"/>
      <c r="D9" s="151"/>
      <c r="E9" s="151"/>
      <c r="F9" s="151"/>
    </row>
    <row r="10" spans="1:6" ht="39" customHeight="1" x14ac:dyDescent="0.35">
      <c r="A10" s="24" t="s">
        <v>119</v>
      </c>
      <c r="B10" s="108" t="s">
        <v>160</v>
      </c>
      <c r="C10" s="108" t="s">
        <v>161</v>
      </c>
      <c r="D10" s="108" t="s">
        <v>162</v>
      </c>
      <c r="E10" s="108" t="s">
        <v>163</v>
      </c>
      <c r="F10" s="108" t="s">
        <v>164</v>
      </c>
    </row>
    <row r="11" spans="1:6" s="2" customFormat="1" x14ac:dyDescent="0.35">
      <c r="A11" s="113">
        <v>45261</v>
      </c>
      <c r="B11" s="118" t="s">
        <v>218</v>
      </c>
      <c r="C11" s="121" t="s">
        <v>97</v>
      </c>
      <c r="D11" s="118" t="s">
        <v>219</v>
      </c>
      <c r="E11" s="122" t="s">
        <v>92</v>
      </c>
      <c r="F11" s="119" t="s">
        <v>220</v>
      </c>
    </row>
    <row r="12" spans="1:6" s="2" customFormat="1" x14ac:dyDescent="0.35">
      <c r="A12" s="113"/>
      <c r="B12" s="120"/>
      <c r="C12" s="121"/>
      <c r="D12" s="120"/>
      <c r="E12" s="122"/>
      <c r="F12" s="123"/>
    </row>
    <row r="13" spans="1:6" s="2" customFormat="1" x14ac:dyDescent="0.35">
      <c r="A13" s="113"/>
      <c r="B13" s="120"/>
      <c r="C13" s="121"/>
      <c r="D13" s="120"/>
      <c r="E13" s="122"/>
      <c r="F13" s="123"/>
    </row>
    <row r="14" spans="1:6" s="2" customFormat="1" x14ac:dyDescent="0.35">
      <c r="A14" s="113"/>
      <c r="B14" s="120"/>
      <c r="C14" s="121"/>
      <c r="D14" s="120"/>
      <c r="E14" s="122"/>
      <c r="F14" s="123"/>
    </row>
    <row r="15" spans="1:6" s="2" customFormat="1" x14ac:dyDescent="0.35">
      <c r="A15" s="113"/>
      <c r="B15" s="120"/>
      <c r="C15" s="121"/>
      <c r="D15" s="120"/>
      <c r="E15" s="122"/>
      <c r="F15" s="123"/>
    </row>
    <row r="16" spans="1:6" s="2" customFormat="1" x14ac:dyDescent="0.35">
      <c r="A16" s="113"/>
      <c r="B16" s="120"/>
      <c r="C16" s="121"/>
      <c r="D16" s="120"/>
      <c r="E16" s="122"/>
      <c r="F16" s="123"/>
    </row>
    <row r="17" spans="1:7" s="2" customFormat="1" x14ac:dyDescent="0.35">
      <c r="A17" s="113"/>
      <c r="B17" s="120"/>
      <c r="C17" s="121"/>
      <c r="D17" s="120"/>
      <c r="E17" s="122"/>
      <c r="F17" s="123"/>
    </row>
    <row r="18" spans="1:7" s="2" customFormat="1" x14ac:dyDescent="0.35">
      <c r="A18" s="113"/>
      <c r="B18" s="120"/>
      <c r="C18" s="121"/>
      <c r="D18" s="120"/>
      <c r="E18" s="122"/>
      <c r="F18" s="123"/>
    </row>
    <row r="19" spans="1:7" s="2" customFormat="1" x14ac:dyDescent="0.35">
      <c r="A19" s="113"/>
      <c r="B19" s="120"/>
      <c r="C19" s="121"/>
      <c r="D19" s="120"/>
      <c r="E19" s="122"/>
      <c r="F19" s="123"/>
    </row>
    <row r="20" spans="1:7" s="2" customFormat="1" x14ac:dyDescent="0.35">
      <c r="A20" s="113"/>
      <c r="B20" s="120"/>
      <c r="C20" s="121"/>
      <c r="D20" s="120"/>
      <c r="E20" s="122"/>
      <c r="F20" s="123"/>
    </row>
    <row r="21" spans="1:7" s="2" customFormat="1" x14ac:dyDescent="0.35">
      <c r="A21" s="113"/>
      <c r="B21" s="120"/>
      <c r="C21" s="121"/>
      <c r="D21" s="120"/>
      <c r="E21" s="122"/>
      <c r="F21" s="123"/>
    </row>
    <row r="22" spans="1:7" s="2" customFormat="1" x14ac:dyDescent="0.35">
      <c r="A22" s="113"/>
      <c r="B22" s="120"/>
      <c r="C22" s="121"/>
      <c r="D22" s="120"/>
      <c r="E22" s="122"/>
      <c r="F22" s="123"/>
    </row>
    <row r="23" spans="1:7" s="2" customFormat="1" x14ac:dyDescent="0.35">
      <c r="A23" s="113"/>
      <c r="B23" s="120"/>
      <c r="C23" s="121"/>
      <c r="D23" s="120"/>
      <c r="E23" s="122"/>
      <c r="F23" s="123"/>
    </row>
    <row r="24" spans="1:7" s="2" customFormat="1" hidden="1" x14ac:dyDescent="0.35">
      <c r="A24" s="94"/>
      <c r="B24" s="99"/>
      <c r="C24" s="101"/>
      <c r="D24" s="99"/>
      <c r="E24" s="102"/>
      <c r="F24" s="100"/>
    </row>
    <row r="25" spans="1:7" ht="34.5" customHeight="1" x14ac:dyDescent="0.35">
      <c r="A25" s="109" t="s">
        <v>165</v>
      </c>
      <c r="B25" s="110" t="s">
        <v>166</v>
      </c>
      <c r="C25" s="111">
        <f>C26+C27</f>
        <v>1</v>
      </c>
      <c r="D25" s="112" t="str">
        <f>IF(SUBTOTAL(3,C11:C24)=SUBTOTAL(103,C11:C24),'Summary and sign-off'!$A$48,'Summary and sign-off'!$A$49)</f>
        <v>Check - there are no hidden rows with data</v>
      </c>
      <c r="E25" s="138" t="str">
        <f>IF('Summary and sign-off'!F60='Summary and sign-off'!F54,'Summary and sign-off'!A52,'Summary and sign-off'!A50)</f>
        <v>Check - each entry provides sufficient information</v>
      </c>
      <c r="F25" s="138"/>
      <c r="G25" s="2"/>
    </row>
    <row r="26" spans="1:7" ht="25.5" customHeight="1" x14ac:dyDescent="0.4">
      <c r="A26" s="54"/>
      <c r="B26" s="55" t="s">
        <v>97</v>
      </c>
      <c r="C26" s="56">
        <f>COUNTIF(C11:C24,'Summary and sign-off'!A45)</f>
        <v>1</v>
      </c>
      <c r="D26" s="14"/>
      <c r="E26" s="15"/>
      <c r="F26" s="16"/>
    </row>
    <row r="27" spans="1:7" ht="25.5" customHeight="1" x14ac:dyDescent="0.4">
      <c r="A27" s="54"/>
      <c r="B27" s="55" t="s">
        <v>98</v>
      </c>
      <c r="C27" s="56">
        <f>COUNTIF(C11:C24,'Summary and sign-off'!A46)</f>
        <v>0</v>
      </c>
      <c r="D27" s="14"/>
      <c r="E27" s="15"/>
      <c r="F27" s="16"/>
    </row>
    <row r="28" spans="1:7" ht="13.15" x14ac:dyDescent="0.4">
      <c r="A28" s="17"/>
      <c r="B28" s="18"/>
      <c r="C28" s="17"/>
      <c r="D28" s="19"/>
      <c r="E28" s="19"/>
      <c r="F28" s="17"/>
    </row>
    <row r="29" spans="1:7" ht="13.15" x14ac:dyDescent="0.4">
      <c r="A29" s="18" t="s">
        <v>155</v>
      </c>
      <c r="B29" s="18"/>
      <c r="C29" s="18"/>
      <c r="D29" s="18"/>
      <c r="E29" s="18"/>
      <c r="F29" s="18"/>
    </row>
    <row r="30" spans="1:7" ht="12.6" customHeight="1" x14ac:dyDescent="0.35">
      <c r="A30" s="20" t="s">
        <v>133</v>
      </c>
      <c r="B30" s="17"/>
      <c r="C30" s="17"/>
      <c r="D30" s="17"/>
      <c r="E30" s="17"/>
    </row>
    <row r="31" spans="1:7" ht="13.15" x14ac:dyDescent="0.4">
      <c r="A31" s="20" t="s">
        <v>80</v>
      </c>
      <c r="B31" s="19"/>
      <c r="C31" s="17"/>
      <c r="D31" s="17"/>
      <c r="E31" s="17"/>
      <c r="F31" s="17"/>
    </row>
    <row r="32" spans="1:7" ht="13.15" x14ac:dyDescent="0.4">
      <c r="A32" s="20" t="s">
        <v>167</v>
      </c>
      <c r="B32" s="21"/>
      <c r="C32" s="21"/>
      <c r="D32" s="21"/>
      <c r="E32" s="21"/>
      <c r="F32" s="21"/>
    </row>
    <row r="33" spans="1:6" ht="12.75" customHeight="1" x14ac:dyDescent="0.35">
      <c r="A33" s="20" t="s">
        <v>168</v>
      </c>
      <c r="B33" s="17"/>
      <c r="C33" s="17"/>
      <c r="D33" s="17"/>
      <c r="E33" s="17"/>
      <c r="F33" s="17"/>
    </row>
    <row r="34" spans="1:6" ht="12.95" customHeight="1" x14ac:dyDescent="0.35">
      <c r="A34" s="20" t="s">
        <v>169</v>
      </c>
      <c r="B34" s="17"/>
      <c r="C34" s="17"/>
      <c r="D34" s="17"/>
      <c r="E34" s="17"/>
      <c r="F34" s="17"/>
    </row>
    <row r="35" spans="1:6" x14ac:dyDescent="0.35">
      <c r="A35" s="20" t="s">
        <v>170</v>
      </c>
      <c r="C35" s="17"/>
      <c r="D35" s="17"/>
      <c r="E35" s="17"/>
      <c r="F35" s="17"/>
    </row>
    <row r="36" spans="1:6" ht="12.75" customHeight="1" x14ac:dyDescent="0.35">
      <c r="A36" s="20" t="s">
        <v>148</v>
      </c>
      <c r="B36" s="20"/>
      <c r="C36" s="22"/>
      <c r="D36" s="22"/>
      <c r="E36" s="22"/>
      <c r="F36" s="22"/>
    </row>
    <row r="37" spans="1:6" ht="12.75" customHeight="1" x14ac:dyDescent="0.35">
      <c r="A37" s="20"/>
      <c r="B37" s="20"/>
      <c r="C37" s="22"/>
      <c r="D37" s="22"/>
      <c r="E37" s="22"/>
      <c r="F37" s="22"/>
    </row>
    <row r="38" spans="1:6" ht="12.75" hidden="1" customHeight="1" x14ac:dyDescent="0.35">
      <c r="A38" s="20"/>
      <c r="B38" s="20"/>
      <c r="C38" s="22"/>
      <c r="D38" s="22"/>
      <c r="E38" s="22"/>
      <c r="F38" s="22"/>
    </row>
    <row r="41" spans="1:6" ht="13.15" hidden="1" x14ac:dyDescent="0.4">
      <c r="A41" s="18"/>
      <c r="B41" s="18"/>
      <c r="C41" s="18"/>
      <c r="D41" s="18"/>
      <c r="E41" s="18"/>
      <c r="F41" s="18"/>
    </row>
    <row r="42" spans="1:6" ht="13.15" hidden="1" x14ac:dyDescent="0.4">
      <c r="A42" s="18"/>
      <c r="B42" s="18"/>
      <c r="C42" s="18"/>
      <c r="D42" s="18"/>
      <c r="E42" s="18"/>
      <c r="F42" s="18"/>
    </row>
    <row r="43" spans="1:6" ht="13.15" hidden="1" x14ac:dyDescent="0.4">
      <c r="A43" s="18"/>
      <c r="B43" s="18"/>
      <c r="C43" s="18"/>
      <c r="D43" s="18"/>
      <c r="E43" s="18"/>
      <c r="F43" s="18"/>
    </row>
    <row r="44" spans="1:6" ht="13.15" hidden="1" x14ac:dyDescent="0.4">
      <c r="A44" s="18"/>
      <c r="B44" s="18"/>
      <c r="C44" s="18"/>
      <c r="D44" s="18"/>
      <c r="E44" s="18"/>
      <c r="F44" s="18"/>
    </row>
    <row r="45" spans="1:6" ht="13.15" hidden="1" x14ac:dyDescent="0.4">
      <c r="A45" s="18"/>
      <c r="B45" s="18"/>
      <c r="C45" s="18"/>
      <c r="D45" s="18"/>
      <c r="E45" s="18"/>
      <c r="F45" s="18"/>
    </row>
  </sheetData>
  <sheetProtection sheet="1" formatCells="0" insertRows="0" deleteRows="0"/>
  <dataConsolidate/>
  <mergeCells count="10">
    <mergeCell ref="E25:F25"/>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xr:uid="{00000000-0002-0000-0500-000002000000}">
          <x14:formula1>
            <xm:f>'Summary and sign-off'!$A$45:$A$46</xm:f>
          </x14:formula1>
          <xm:sqref>C11:C24</xm:sqref>
        </x14:dataValidation>
        <x14:dataValidation type="list" errorStyle="information" operator="greaterThan" allowBlank="1" showInputMessage="1" prompt="Provide specific $ value if possible" xr:uid="{00000000-0002-0000-0500-000003000000}">
          <x14:formula1>
            <xm:f>'Summary and sign-off'!$A$39:$A$44</xm:f>
          </x14:formula1>
          <xm:sqref>E11:E24</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s>
    </ext>
  </extLst>
</worksheet>
</file>

<file path=customXML/item5.xml><?xml version="1.0" encoding="utf-8"?>
<properties xmlns="http://www.imanage.com/work/xmlschema">
  <documentid>TOPDOCS!458007.3</documentid>
  <senderid>AJH</senderid>
  <senderemail>ANDREW.HUDSON@TAKEOVERS.GOVT.NZ</senderemail>
  <lastmodified>2024-08-16T14:52:36.0000000+12:00</lastmodified>
  <database>TOPDOCS</database>
</properties>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SSCNZ-871057456-822237</_dlc_DocId>
    <_dlc_DocIdUrl xmlns="12165527-d881-4234-97f9-ee139a3f0c31">
      <Url>https://sscnz.sharepoint.com/sites/sscdms/66262/_layouts/15/DocIdRedir.aspx?ID=SSCNZ-871057456-822237</Url>
      <Description>SSCNZ-871057456-822237</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539" ma:contentTypeDescription="" ma:contentTypeScope="" ma:versionID="aa8d61ab23ba349dbdbf6e771bd21625">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2.xml><?xml version="1.0" encoding="utf-8"?>
<ds:datastoreItem xmlns:ds="http://schemas.openxmlformats.org/officeDocument/2006/customXml" ds:itemID="{F579D7F4-D0D7-4BCB-BBEA-E7C37A64913E}">
  <ds:schemaRefs>
    <ds:schemaRef ds:uri="http://schemas.microsoft.com/office/2006/metadata/properties"/>
    <ds:schemaRef ds:uri="http://schemas.microsoft.com/office/infopath/2007/PartnerControls"/>
    <ds:schemaRef ds:uri="12165527-d881-4234-97f9-ee139a3f0c31"/>
  </ds:schemaRefs>
</ds:datastoreItem>
</file>

<file path=customXml/itemProps3.xml><?xml version="1.0" encoding="utf-8"?>
<ds:datastoreItem xmlns:ds="http://schemas.openxmlformats.org/officeDocument/2006/customXml" ds:itemID="{D79D72C4-64B1-41DC-903A-2759D151F6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C6A401E-B983-48F3-ADF0-8594D7EE48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Andrew Hudson</cp:lastModifiedBy>
  <cp:revision/>
  <dcterms:created xsi:type="dcterms:W3CDTF">2010-10-17T20:59:02Z</dcterms:created>
  <dcterms:modified xsi:type="dcterms:W3CDTF">2024-08-16T02:52:36Z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ies>
</file>