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C:\NRPortbl\TOPDOCS\HMF\"/>
    </mc:Choice>
  </mc:AlternateContent>
  <xr:revisionPtr revIDLastSave="0" documentId="13_ncr:1_{044CAE1D-4D6B-4BBA-AFE3-76710D069785}" xr6:coauthVersionLast="43" xr6:coauthVersionMax="43" xr10:uidLastSave="{00000000-0000-0000-0000-000000000000}"/>
  <bookViews>
    <workbookView xWindow="-12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expenses'!$A$1:$E$32</definedName>
    <definedName name="_xlnm.Print_Area" localSheetId="5">'Gifts and benefits'!$A$1:$F$37</definedName>
    <definedName name="_xlnm.Print_Area" localSheetId="0">'Guidance for agencies'!$A$1:$A$58</definedName>
    <definedName name="_xlnm.Print_Area" localSheetId="3">Hospitality!$A$1:$E$31</definedName>
    <definedName name="_xlnm.Print_Area" localSheetId="1">'Summary and sign-off'!$A$1:$F$23</definedName>
    <definedName name="_xlnm.Print_Area" localSheetId="2">Travel!$A$1:$E$124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2" i="1" l="1"/>
  <c r="B31" i="1"/>
  <c r="B47" i="1"/>
  <c r="B42" i="1" l="1"/>
  <c r="B37" i="1" l="1"/>
  <c r="B36" i="1" l="1"/>
  <c r="B18" i="2" l="1"/>
  <c r="B84" i="1"/>
  <c r="B90" i="1"/>
  <c r="B95" i="1"/>
  <c r="B14" i="3"/>
  <c r="B55" i="1"/>
  <c r="B62" i="1"/>
  <c r="B67" i="1"/>
  <c r="B71" i="1"/>
  <c r="B80" i="1"/>
  <c r="B77" i="1"/>
  <c r="B76" i="1"/>
  <c r="B82" i="1"/>
  <c r="B81" i="1"/>
  <c r="B88" i="1"/>
  <c r="B93" i="1"/>
  <c r="B46" i="1"/>
  <c r="D26" i="4" l="1"/>
  <c r="C26" i="3"/>
  <c r="C24" i="2"/>
  <c r="C99" i="1"/>
  <c r="C113" i="1"/>
  <c r="C22" i="1"/>
  <c r="B6" i="13" l="1"/>
  <c r="E59" i="13"/>
  <c r="C59" i="13"/>
  <c r="C28" i="4"/>
  <c r="C27" i="4"/>
  <c r="B59" i="13" l="1"/>
  <c r="B58" i="13"/>
  <c r="D58" i="13"/>
  <c r="B57" i="13"/>
  <c r="D57" i="13"/>
  <c r="D56" i="13"/>
  <c r="B56" i="13"/>
  <c r="D55" i="13"/>
  <c r="B55" i="13"/>
  <c r="D54" i="13"/>
  <c r="B54" i="13"/>
  <c r="B2" i="4"/>
  <c r="B3" i="4"/>
  <c r="B2" i="3"/>
  <c r="B3" i="3"/>
  <c r="B2" i="2"/>
  <c r="B3" i="2"/>
  <c r="B2" i="1"/>
  <c r="B3" i="1"/>
  <c r="F57" i="13" l="1"/>
  <c r="D24" i="2" s="1"/>
  <c r="F59" i="13"/>
  <c r="E26" i="4" s="1"/>
  <c r="F58" i="13"/>
  <c r="D26" i="3" s="1"/>
  <c r="F56" i="13"/>
  <c r="D113" i="1" s="1"/>
  <c r="F55" i="13"/>
  <c r="D99" i="1" s="1"/>
  <c r="F54" i="13"/>
  <c r="D22" i="1" s="1"/>
  <c r="C13" i="13"/>
  <c r="C12" i="13"/>
  <c r="C11" i="13"/>
  <c r="C16" i="13" l="1"/>
  <c r="C17" i="13"/>
  <c r="B5" i="4" l="1"/>
  <c r="B4" i="4"/>
  <c r="B5" i="3"/>
  <c r="B4" i="3"/>
  <c r="B5" i="2"/>
  <c r="B4" i="2"/>
  <c r="B5" i="1"/>
  <c r="B4" i="1"/>
  <c r="C15" i="13" l="1"/>
  <c r="F12" i="13" l="1"/>
  <c r="C26" i="4"/>
  <c r="F11" i="13" s="1"/>
  <c r="F13" i="13" l="1"/>
  <c r="B113" i="1"/>
  <c r="B17" i="13" s="1"/>
  <c r="B99" i="1"/>
  <c r="B16" i="13" s="1"/>
  <c r="B22" i="1"/>
  <c r="B15" i="13" s="1"/>
  <c r="B26" i="3" l="1"/>
  <c r="B13" i="13" s="1"/>
  <c r="B24" i="2"/>
  <c r="B12" i="13" s="1"/>
  <c r="B11" i="13" l="1"/>
  <c r="B1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0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<sst xmlns="http://schemas.openxmlformats.org/spreadsheetml/2006/main" count="427" uniqueCount="251">
  <si>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</si>
  <si>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</si>
  <si>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</si>
  <si>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</si>
  <si>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</si>
  <si>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</si>
  <si>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</si>
  <si>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</si>
  <si>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</si>
  <si>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</si>
  <si>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</si>
  <si>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</si>
  <si>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</si>
  <si>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</si>
  <si>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</si>
  <si>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</si>
  <si>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</si>
  <si>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</si>
  <si>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</si>
  <si>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</si>
  <si>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</si>
  <si>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</si>
  <si>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</si>
  <si>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</si>
  <si>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</si>
  <si>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</si>
  <si>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</si>
  <si>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</si>
  <si>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</si>
  <si>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</si>
  <si>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</si>
  <si>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</si>
  <si>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</si>
  <si>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</si>
  <si>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</si>
  <si>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</si>
  <si>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</si>
  <si>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</si>
  <si>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</si>
  <si>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</si>
  <si>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</si>
  <si>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</si>
  <si>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</si>
  <si>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</si>
  <si>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</si>
  <si>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</si>
  <si>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</si>
  <si>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</si>
  <si>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</si>
  <si>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</si>
  <si>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</si>
  <si>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</si>
  <si>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</si>
  <si>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</si>
  <si>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</si>
  <si>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</si>
  <si>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</si>
  <si>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</si>
  <si>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</si>
  <si>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</si>
  <si>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</si>
  <si>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</si>
  <si>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</si>
  <si>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</si>
  <si>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</si>
  <si>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</si>
  <si>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</si>
  <si>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</si>
  <si>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</si>
  <si>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</si>
  <si>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</si>
  <si>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</si>
  <si>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</si>
  <si>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</si>
  <si>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</si>
  <si>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</si>
  <si>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</si>
  <si>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</si>
  <si>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</si>
  <si>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</si>
  <si>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</si>
  <si>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</si>
  <si>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</si>
  <si>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</si>
  <si>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</si>
  <si>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</si>
  <si>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</si>
  <si>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</si>
  <si>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</si>
  <si>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</si>
  <si>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</si>
  <si>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</si>
  <si>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</si>
  <si>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</si>
  <si>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</si>
  <si>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</si>
  <si>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</si>
  <si>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</si>
  <si>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</si>
  <si>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</si>
  <si>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</si>
  <si>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</si>
  <si>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</si>
  <si>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</si>
  <si>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</si>
  <si>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</si>
  <si>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</si>
  <si>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</si>
  <si>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</si>
  <si>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</si>
  <si>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</si>
  <si>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</si>
  <si>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</si>
  <si>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</si>
  <si>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</si>
  <si>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</si>
  <si>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</si>
  <si>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</si>
  <si>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</si>
  <si>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</si>
  <si>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</si>
  <si>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</si>
  <si>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</si>
  <si>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</si>
  <si>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</si>
  <si>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</si>
  <si>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</si>
  <si>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</si>
  <si>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</si>
  <si>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</si>
  <si>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</si>
  <si>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</si>
  <si>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</si>
  <si>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</si>
  <si>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</si>
  <si>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</si>
  <si>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</si>
  <si>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</si>
  <si>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</si>
  <si>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</si>
  <si>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</si>
  <si>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</si>
  <si>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</si>
  <si>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</si>
  <si>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</si>
  <si>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</si>
  <si>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</si>
  <si>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</si>
  <si>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</si>
  <si>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</si>
  <si>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</si>
  <si>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</si>
  <si>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</si>
  <si>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</si>
  <si>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</si>
  <si>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</si>
  <si>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</si>
  <si>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</si>
  <si>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</si>
  <si>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</si>
  <si>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</si>
  <si>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</si>
  <si>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</si>
  <si>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</si>
  <si>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</si>
  <si>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</si>
  <si>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</si>
  <si>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</si>
  <si>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Takeovers Panel</t>
  </si>
  <si>
    <t>Andrew Hudson</t>
  </si>
  <si>
    <t>Nil</t>
  </si>
  <si>
    <t>Napier</t>
  </si>
  <si>
    <t>27/02/2019-28/02/2019</t>
  </si>
  <si>
    <t>Board meeting</t>
  </si>
  <si>
    <t>Auckland</t>
  </si>
  <si>
    <t>29/04/2019-30/04/2019</t>
  </si>
  <si>
    <t>Presentation given to Hawkes Bay Branch of IOD</t>
  </si>
  <si>
    <t>Wellington/Auckland</t>
  </si>
  <si>
    <t>09/08/2018-10/08/2018</t>
  </si>
  <si>
    <t>Stakeholder meetings</t>
  </si>
  <si>
    <t>Airfares</t>
  </si>
  <si>
    <t>Accomodation (including travel agency fees)</t>
  </si>
  <si>
    <t>Car rental</t>
  </si>
  <si>
    <t>20/08/2018-21/08/2018</t>
  </si>
  <si>
    <t>Taxis (x2)</t>
  </si>
  <si>
    <t>Taxi (x1)</t>
  </si>
  <si>
    <t>Wellington</t>
  </si>
  <si>
    <t>Airport parking</t>
  </si>
  <si>
    <t>Accomodation</t>
  </si>
  <si>
    <t>Wellington/New Plymouth</t>
  </si>
  <si>
    <t>09/10/2018-10/10/2018</t>
  </si>
  <si>
    <t>New Plymouth</t>
  </si>
  <si>
    <t>18/02/2019-19/02/2019</t>
  </si>
  <si>
    <t>Meet new Panel members</t>
  </si>
  <si>
    <t>Meal</t>
  </si>
  <si>
    <t>Wellington/Napier</t>
  </si>
  <si>
    <t>meal</t>
  </si>
  <si>
    <t>Meals (incl dinner for 6 staff when flights cancelled)</t>
  </si>
  <si>
    <t xml:space="preserve">Market update </t>
  </si>
  <si>
    <t>coffee</t>
  </si>
  <si>
    <t>Coffee</t>
  </si>
  <si>
    <t>drinks and nibbles for 12 people</t>
  </si>
  <si>
    <t>Board meeting and presentation to NBR</t>
  </si>
  <si>
    <t>Taxi</t>
  </si>
  <si>
    <t>Professional Development</t>
  </si>
  <si>
    <t>Dunedin</t>
  </si>
  <si>
    <t>Course</t>
  </si>
  <si>
    <t>30/5/119-31/5/19</t>
  </si>
  <si>
    <t>Wellington/Dunedin</t>
  </si>
  <si>
    <t>8/6/2019 - 10/06/2019</t>
  </si>
  <si>
    <t>Meet new Panel member</t>
  </si>
  <si>
    <t>17/06/2019-18/06/2019</t>
  </si>
  <si>
    <t>Taxis x 2</t>
  </si>
  <si>
    <t xml:space="preserve">Taxi </t>
  </si>
  <si>
    <t>Taxi x2 (for 2 people)</t>
  </si>
  <si>
    <t>NZX</t>
  </si>
  <si>
    <t>shared with staff</t>
  </si>
  <si>
    <t>Invitation to attend Law awards in Auckland</t>
  </si>
  <si>
    <t>Niche Ltd</t>
  </si>
  <si>
    <t>Christmas hamper</t>
  </si>
  <si>
    <t>Silicon</t>
  </si>
  <si>
    <t>consumed</t>
  </si>
  <si>
    <t>Auckkland</t>
  </si>
  <si>
    <t>Taxis (x4)</t>
  </si>
  <si>
    <t>1/7/2018-30/6/2019</t>
  </si>
  <si>
    <t>Membership - Law Society</t>
  </si>
  <si>
    <t>Membership - IOD</t>
  </si>
  <si>
    <t>other professional development costs - see travel</t>
  </si>
  <si>
    <t>Subscription - Herald (relating to year ending 30 June 2019)</t>
  </si>
  <si>
    <t>Professional development</t>
  </si>
  <si>
    <t>Phone costs</t>
  </si>
  <si>
    <t>Bottle of wine</t>
  </si>
  <si>
    <t>Olive oil and balsamic vinegar</t>
  </si>
  <si>
    <t>Building relationships with Plastic Studio</t>
  </si>
  <si>
    <t>Hosting Scenario Limited</t>
  </si>
  <si>
    <t>Remuneration survey</t>
  </si>
  <si>
    <t>Building relationships with NZX</t>
  </si>
  <si>
    <t>Hosting NZX</t>
  </si>
  <si>
    <t>meeting with stakeholder (NZX)</t>
  </si>
  <si>
    <t>taxi</t>
  </si>
  <si>
    <t>phone and data costs</t>
  </si>
  <si>
    <t>membership fees</t>
  </si>
  <si>
    <t>subscription</t>
  </si>
  <si>
    <t>professional development</t>
  </si>
  <si>
    <t>N/a</t>
  </si>
  <si>
    <t>coffee for 2 people</t>
  </si>
  <si>
    <t>drinks and nibbles for 35 people</t>
  </si>
  <si>
    <t xml:space="preserve">coffee for 4 people </t>
  </si>
  <si>
    <t>drinks and nibbles for 13 people</t>
  </si>
  <si>
    <t>1/5/19-30/6/19</t>
  </si>
  <si>
    <t>This disclosure has been approved by the Chairman of the Takeovers Panel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</si>
</sst>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7">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zoomScale="85" zoomScaleNormal="85" workbookViewId="0"/>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0" spans="1:1" hidden="1" x14ac:dyDescent="0.2"/>
    <row r="61" spans="1:1" hidden="1" x14ac:dyDescent="0.2">
      <c r="A61" s="88"/>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6"/>
  <sheetViews>
    <sheetView tabSelected="1" zoomScaleNormal="100" workbookViewId="0">
      <selection activeCell="G9" sqref="G9"/>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59" t="s">
        <v>98</v>
      </c>
      <c r="B1" s="159"/>
      <c r="C1" s="159"/>
      <c r="D1" s="159"/>
      <c r="E1" s="159"/>
      <c r="F1" s="159"/>
      <c r="G1" s="48"/>
      <c r="H1" s="48"/>
      <c r="I1" s="48"/>
      <c r="J1" s="48"/>
      <c r="K1" s="48"/>
    </row>
    <row r="2" spans="1:11" ht="21" customHeight="1" x14ac:dyDescent="0.2">
      <c r="A2" s="4" t="s">
        <v>2</v>
      </c>
      <c r="B2" s="160" t="s">
        <v>168</v>
      </c>
      <c r="C2" s="160"/>
      <c r="D2" s="160"/>
      <c r="E2" s="160"/>
      <c r="F2" s="160"/>
      <c r="G2" s="48"/>
      <c r="H2" s="48"/>
      <c r="I2" s="48"/>
      <c r="J2" s="48"/>
      <c r="K2" s="48"/>
    </row>
    <row r="3" spans="1:11" ht="21" customHeight="1" x14ac:dyDescent="0.2">
      <c r="A3" s="4" t="s">
        <v>99</v>
      </c>
      <c r="B3" s="160" t="s">
        <v>169</v>
      </c>
      <c r="C3" s="160"/>
      <c r="D3" s="160"/>
      <c r="E3" s="160"/>
      <c r="F3" s="160"/>
      <c r="G3" s="48"/>
      <c r="H3" s="48"/>
      <c r="I3" s="48"/>
      <c r="J3" s="48"/>
      <c r="K3" s="48"/>
    </row>
    <row r="4" spans="1:11" ht="21" customHeight="1" x14ac:dyDescent="0.2">
      <c r="A4" s="4" t="s">
        <v>79</v>
      </c>
      <c r="B4" s="161">
        <v>43282</v>
      </c>
      <c r="C4" s="161"/>
      <c r="D4" s="161"/>
      <c r="E4" s="161"/>
      <c r="F4" s="161"/>
      <c r="G4" s="48"/>
      <c r="H4" s="48"/>
      <c r="I4" s="48"/>
      <c r="J4" s="48"/>
      <c r="K4" s="48"/>
    </row>
    <row r="5" spans="1:11" ht="21" customHeight="1" x14ac:dyDescent="0.2">
      <c r="A5" s="4" t="s">
        <v>80</v>
      </c>
      <c r="B5" s="161">
        <v>43646</v>
      </c>
      <c r="C5" s="161"/>
      <c r="D5" s="161"/>
      <c r="E5" s="161"/>
      <c r="F5" s="161"/>
      <c r="G5" s="48"/>
      <c r="H5" s="48"/>
      <c r="I5" s="48"/>
      <c r="J5" s="48"/>
      <c r="K5" s="48"/>
    </row>
    <row r="6" spans="1:11" ht="21" customHeight="1" x14ac:dyDescent="0.2">
      <c r="A6" s="4" t="s">
        <v>104</v>
      </c>
      <c r="B6" s="158" t="str">
        <f>IF(AND(Travel!B7&lt;&gt;A30,Hospitality!B7&lt;&gt;A30,'All other expenses'!B7&lt;&gt;A30,'Gifts and benefits'!B7&lt;&gt;A30),A31,IF(AND(Travel!B7=A30,Hospitality!B7=A30,'All other expenses'!B7=A30,'Gifts and benefits'!B7=A30),A33,A32))</f>
        <v>Data and totals checked on all sheets</v>
      </c>
      <c r="C6" s="158"/>
      <c r="D6" s="158"/>
      <c r="E6" s="158"/>
      <c r="F6" s="158"/>
      <c r="G6" s="36"/>
      <c r="H6" s="48"/>
      <c r="I6" s="48"/>
      <c r="J6" s="48"/>
      <c r="K6" s="48"/>
    </row>
    <row r="7" spans="1:11" ht="21" customHeight="1" x14ac:dyDescent="0.2">
      <c r="A7" s="4" t="s">
        <v>133</v>
      </c>
      <c r="B7" s="157" t="s">
        <v>63</v>
      </c>
      <c r="C7" s="157"/>
      <c r="D7" s="157"/>
      <c r="E7" s="157"/>
      <c r="F7" s="157"/>
      <c r="G7" s="36"/>
      <c r="H7" s="48"/>
      <c r="I7" s="48"/>
      <c r="J7" s="48"/>
      <c r="K7" s="48"/>
    </row>
    <row r="8" spans="1:11" ht="21" customHeight="1" x14ac:dyDescent="0.2">
      <c r="A8" s="4" t="s">
        <v>100</v>
      </c>
      <c r="B8" s="157" t="s">
        <v>250</v>
      </c>
      <c r="C8" s="157"/>
      <c r="D8" s="157"/>
      <c r="E8" s="157"/>
      <c r="F8" s="157"/>
      <c r="G8" s="36"/>
      <c r="H8" s="48"/>
      <c r="I8" s="48"/>
      <c r="J8" s="48"/>
      <c r="K8" s="48"/>
    </row>
    <row r="9" spans="1:11" ht="66.75" customHeight="1" x14ac:dyDescent="0.2">
      <c r="A9" s="156" t="s">
        <v>125</v>
      </c>
      <c r="B9" s="156"/>
      <c r="C9" s="156"/>
      <c r="D9" s="156"/>
      <c r="E9" s="156"/>
      <c r="F9" s="156"/>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9358.5899999999983</v>
      </c>
      <c r="C11" s="107" t="str">
        <f>IF(Travel!B6="",A34,Travel!B6)</f>
        <v>Figures exclude GST</v>
      </c>
      <c r="D11" s="8"/>
      <c r="E11" s="11" t="s">
        <v>95</v>
      </c>
      <c r="F11" s="58">
        <f>'Gifts and benefits'!C26</f>
        <v>4</v>
      </c>
      <c r="G11" s="49"/>
      <c r="H11" s="49"/>
      <c r="I11" s="49"/>
      <c r="J11" s="49"/>
      <c r="K11" s="49"/>
    </row>
    <row r="12" spans="1:11" ht="27.75" customHeight="1" x14ac:dyDescent="0.2">
      <c r="A12" s="11" t="s">
        <v>12</v>
      </c>
      <c r="B12" s="99">
        <f>Hospitality!B24</f>
        <v>1284.54</v>
      </c>
      <c r="C12" s="107" t="str">
        <f>IF(Hospitality!B6="",A34,Hospitality!B6)</f>
        <v>Figures exclude GST</v>
      </c>
      <c r="D12" s="8"/>
      <c r="E12" s="11" t="s">
        <v>96</v>
      </c>
      <c r="F12" s="58">
        <f>'Gifts and benefits'!C27</f>
        <v>3</v>
      </c>
      <c r="G12" s="49"/>
      <c r="H12" s="49"/>
      <c r="I12" s="49"/>
      <c r="J12" s="49"/>
      <c r="K12" s="49"/>
    </row>
    <row r="13" spans="1:11" ht="27.75" customHeight="1" x14ac:dyDescent="0.2">
      <c r="A13" s="11" t="s">
        <v>30</v>
      </c>
      <c r="B13" s="99">
        <f>'All other expenses'!B26</f>
        <v>3913.105</v>
      </c>
      <c r="C13" s="107" t="str">
        <f>IF('All other expenses'!B6="",A34,'All other expenses'!B6)</f>
        <v>Figures exclude GST</v>
      </c>
      <c r="D13" s="8"/>
      <c r="E13" s="11" t="s">
        <v>97</v>
      </c>
      <c r="F13" s="58">
        <f>'Gifts and benefits'!C28</f>
        <v>1</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Travel!B22</f>
        <v>0</v>
      </c>
      <c r="C15" s="109" t="str">
        <f>C11</f>
        <v>Figures exclude GST</v>
      </c>
      <c r="D15" s="8"/>
      <c r="E15" s="8"/>
      <c r="F15" s="60"/>
      <c r="G15" s="48"/>
      <c r="H15" s="48"/>
      <c r="I15" s="48"/>
      <c r="J15" s="48"/>
      <c r="K15" s="48"/>
    </row>
    <row r="16" spans="1:11" ht="27.75" customHeight="1" x14ac:dyDescent="0.2">
      <c r="A16" s="12" t="s">
        <v>91</v>
      </c>
      <c r="B16" s="101">
        <f>Travel!B99</f>
        <v>9350.9299999999985</v>
      </c>
      <c r="C16" s="109" t="str">
        <f>C11</f>
        <v>Figures exclude GST</v>
      </c>
      <c r="D16" s="61"/>
      <c r="E16" s="8"/>
      <c r="F16" s="62"/>
      <c r="G16" s="48"/>
      <c r="H16" s="48"/>
      <c r="I16" s="48"/>
      <c r="J16" s="48"/>
      <c r="K16" s="48"/>
    </row>
    <row r="17" spans="1:11" ht="27.75" customHeight="1" x14ac:dyDescent="0.2">
      <c r="A17" s="12" t="s">
        <v>46</v>
      </c>
      <c r="B17" s="101">
        <f>Travel!B113</f>
        <v>7.66</v>
      </c>
      <c r="C17" s="109" t="str">
        <f>C11</f>
        <v>Figures exclude GST</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COUNT(Travel!B12:B21)</f>
        <v>0</v>
      </c>
      <c r="C54" s="134"/>
      <c r="D54" s="134">
        <f>COUNTIF(Travel!D12:D21,"*")</f>
        <v>0</v>
      </c>
      <c r="E54" s="135"/>
      <c r="F54" s="135" t="b">
        <f>MIN(B54,D54)=MAX(B54,D54)</f>
        <v>1</v>
      </c>
      <c r="G54" s="48"/>
      <c r="H54" s="48"/>
      <c r="I54" s="48"/>
      <c r="J54" s="48"/>
      <c r="K54" s="48"/>
    </row>
    <row r="55" spans="1:11" hidden="1" x14ac:dyDescent="0.2">
      <c r="A55" s="144" t="s">
        <v>111</v>
      </c>
      <c r="B55" s="134">
        <f>COUNT(Travel!B26:B98)</f>
        <v>56</v>
      </c>
      <c r="C55" s="134"/>
      <c r="D55" s="134">
        <f>COUNTIF(Travel!D26:D98,"*")</f>
        <v>56</v>
      </c>
      <c r="E55" s="135"/>
      <c r="F55" s="135" t="b">
        <f>MIN(B55,D55)=MAX(B55,D55)</f>
        <v>1</v>
      </c>
    </row>
    <row r="56" spans="1:11" hidden="1" x14ac:dyDescent="0.2">
      <c r="A56" s="145"/>
      <c r="B56" s="134">
        <f>COUNT(Travel!B103:B112)</f>
        <v>1</v>
      </c>
      <c r="C56" s="134"/>
      <c r="D56" s="134">
        <f>COUNTIF(Travel!D103:D112,"*")</f>
        <v>1</v>
      </c>
      <c r="E56" s="135"/>
      <c r="F56" s="135" t="b">
        <f>MIN(B56,D56)=MAX(B56,D56)</f>
        <v>1</v>
      </c>
    </row>
    <row r="57" spans="1:11" hidden="1" x14ac:dyDescent="0.2">
      <c r="A57" s="146" t="s">
        <v>109</v>
      </c>
      <c r="B57" s="136">
        <f>COUNT(Hospitality!B11:B23)</f>
        <v>6</v>
      </c>
      <c r="C57" s="136"/>
      <c r="D57" s="136">
        <f>COUNTIF(Hospitality!D11:D23,"*")</f>
        <v>6</v>
      </c>
      <c r="E57" s="137"/>
      <c r="F57" s="137" t="b">
        <f>MIN(B57,D57)=MAX(B57,D57)</f>
        <v>1</v>
      </c>
    </row>
    <row r="58" spans="1:11" hidden="1" x14ac:dyDescent="0.2">
      <c r="A58" s="147" t="s">
        <v>110</v>
      </c>
      <c r="B58" s="135">
        <f>COUNT('All other expenses'!B11:B25)</f>
        <v>6</v>
      </c>
      <c r="C58" s="135"/>
      <c r="D58" s="135">
        <f>COUNTIF('All other expenses'!D11:D25,"*")</f>
        <v>6</v>
      </c>
      <c r="E58" s="135"/>
      <c r="F58" s="135" t="b">
        <f>MIN(B58,D58)=MAX(B58,D58)</f>
        <v>1</v>
      </c>
    </row>
    <row r="59" spans="1:11" hidden="1" x14ac:dyDescent="0.2">
      <c r="A59" s="146" t="s">
        <v>108</v>
      </c>
      <c r="B59" s="136">
        <f>COUNTIF('Gifts and benefits'!B11:B25,"*")</f>
        <v>4</v>
      </c>
      <c r="C59" s="136">
        <f>COUNTIF('Gifts and benefits'!C11:C25,"*")</f>
        <v>4</v>
      </c>
      <c r="D59" s="136"/>
      <c r="E59" s="136">
        <f>COUNTA('Gifts and benefits'!E11:E25)</f>
        <v>4</v>
      </c>
      <c r="F59" s="137"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49"/>
  <sheetViews>
    <sheetView zoomScaleNormal="100" workbookViewId="0">
      <selection activeCell="C31" sqref="C31"/>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59" t="s">
        <v>6</v>
      </c>
      <c r="B1" s="159"/>
      <c r="C1" s="159"/>
      <c r="D1" s="159"/>
      <c r="E1" s="159"/>
      <c r="F1" s="48"/>
    </row>
    <row r="2" spans="1:6" ht="21" customHeight="1" x14ac:dyDescent="0.2">
      <c r="A2" s="4" t="s">
        <v>2</v>
      </c>
      <c r="B2" s="162" t="str">
        <f>'Summary and sign-off'!B2:F2</f>
        <v>Takeovers Panel</v>
      </c>
      <c r="C2" s="162"/>
      <c r="D2" s="162"/>
      <c r="E2" s="162"/>
      <c r="F2" s="48"/>
    </row>
    <row r="3" spans="1:6" ht="21" customHeight="1" x14ac:dyDescent="0.2">
      <c r="A3" s="4" t="s">
        <v>3</v>
      </c>
      <c r="B3" s="162" t="str">
        <f>'Summary and sign-off'!B3:F3</f>
        <v>Andrew Hudson</v>
      </c>
      <c r="C3" s="162"/>
      <c r="D3" s="162"/>
      <c r="E3" s="162"/>
      <c r="F3" s="48"/>
    </row>
    <row r="4" spans="1:6" ht="21" customHeight="1" x14ac:dyDescent="0.2">
      <c r="A4" s="4" t="s">
        <v>77</v>
      </c>
      <c r="B4" s="162">
        <f>'Summary and sign-off'!B4:F4</f>
        <v>43282</v>
      </c>
      <c r="C4" s="162"/>
      <c r="D4" s="162"/>
      <c r="E4" s="162"/>
      <c r="F4" s="48"/>
    </row>
    <row r="5" spans="1:6" ht="21" customHeight="1" x14ac:dyDescent="0.2">
      <c r="A5" s="4" t="s">
        <v>78</v>
      </c>
      <c r="B5" s="162">
        <f>'Summary and sign-off'!B5:F5</f>
        <v>43646</v>
      </c>
      <c r="C5" s="162"/>
      <c r="D5" s="162"/>
      <c r="E5" s="162"/>
      <c r="F5" s="48"/>
    </row>
    <row r="6" spans="1:6" ht="21" customHeight="1" x14ac:dyDescent="0.2">
      <c r="A6" s="4" t="s">
        <v>29</v>
      </c>
      <c r="B6" s="157" t="s">
        <v>28</v>
      </c>
      <c r="C6" s="157"/>
      <c r="D6" s="157"/>
      <c r="E6" s="157"/>
      <c r="F6" s="48"/>
    </row>
    <row r="7" spans="1:6" ht="21" customHeight="1" x14ac:dyDescent="0.2">
      <c r="A7" s="4" t="s">
        <v>104</v>
      </c>
      <c r="B7" s="157" t="s">
        <v>116</v>
      </c>
      <c r="C7" s="157"/>
      <c r="D7" s="157"/>
      <c r="E7" s="157"/>
      <c r="F7" s="48"/>
    </row>
    <row r="8" spans="1:6" ht="36" customHeight="1" x14ac:dyDescent="0.2">
      <c r="A8" s="165" t="s">
        <v>4</v>
      </c>
      <c r="B8" s="166"/>
      <c r="C8" s="166"/>
      <c r="D8" s="166"/>
      <c r="E8" s="166"/>
      <c r="F8" s="24"/>
    </row>
    <row r="9" spans="1:6" ht="36" customHeight="1" x14ac:dyDescent="0.2">
      <c r="A9" s="167" t="s">
        <v>142</v>
      </c>
      <c r="B9" s="168"/>
      <c r="C9" s="168"/>
      <c r="D9" s="168"/>
      <c r="E9" s="168"/>
      <c r="F9" s="24"/>
    </row>
    <row r="10" spans="1:6" ht="24.75" customHeight="1" x14ac:dyDescent="0.2">
      <c r="A10" s="164" t="s">
        <v>143</v>
      </c>
      <c r="B10" s="169"/>
      <c r="C10" s="164"/>
      <c r="D10" s="164"/>
      <c r="E10" s="164"/>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x14ac:dyDescent="0.2">
      <c r="A13" s="114"/>
      <c r="B13" s="111"/>
      <c r="C13" s="112"/>
      <c r="D13" s="112"/>
      <c r="E13" s="113"/>
      <c r="F13" s="1"/>
    </row>
    <row r="14" spans="1:6" s="89" customFormat="1" x14ac:dyDescent="0.2">
      <c r="A14" s="114"/>
      <c r="B14" s="111"/>
      <c r="C14" s="112" t="s">
        <v>170</v>
      </c>
      <c r="D14" s="112"/>
      <c r="E14" s="113"/>
      <c r="F14" s="1"/>
    </row>
    <row r="15" spans="1:6" s="89" customFormat="1" x14ac:dyDescent="0.2">
      <c r="A15" s="114"/>
      <c r="B15" s="111"/>
      <c r="C15" s="112"/>
      <c r="D15" s="112"/>
      <c r="E15" s="113"/>
      <c r="F15" s="1"/>
    </row>
    <row r="16" spans="1:6" s="89" customFormat="1" x14ac:dyDescent="0.2">
      <c r="A16" s="114"/>
      <c r="B16" s="111"/>
      <c r="C16" s="112"/>
      <c r="D16" s="112"/>
      <c r="E16" s="113"/>
      <c r="F16" s="1"/>
    </row>
    <row r="17" spans="1:6" s="89" customFormat="1" x14ac:dyDescent="0.2">
      <c r="A17" s="114"/>
      <c r="B17" s="111"/>
      <c r="C17" s="112"/>
      <c r="D17" s="112"/>
      <c r="E17" s="113"/>
      <c r="F17" s="1"/>
    </row>
    <row r="18" spans="1:6" s="89" customFormat="1" ht="12.75" customHeight="1" x14ac:dyDescent="0.2">
      <c r="A18" s="114"/>
      <c r="B18" s="111"/>
      <c r="C18" s="112"/>
      <c r="D18" s="112"/>
      <c r="E18" s="113"/>
      <c r="F18" s="1"/>
    </row>
    <row r="19" spans="1:6" s="89" customFormat="1" x14ac:dyDescent="0.2">
      <c r="A19" s="110"/>
      <c r="B19" s="111"/>
      <c r="C19" s="112"/>
      <c r="D19" s="112"/>
      <c r="E19" s="113"/>
      <c r="F19" s="1"/>
    </row>
    <row r="20" spans="1:6" s="89" customFormat="1" x14ac:dyDescent="0.2">
      <c r="A20" s="110"/>
      <c r="B20" s="111"/>
      <c r="C20" s="112"/>
      <c r="D20" s="112"/>
      <c r="E20" s="113"/>
      <c r="F20" s="1"/>
    </row>
    <row r="21" spans="1:6" s="89" customFormat="1" hidden="1" x14ac:dyDescent="0.2">
      <c r="A21" s="124"/>
      <c r="B21" s="125"/>
      <c r="C21" s="126"/>
      <c r="D21" s="126"/>
      <c r="E21" s="127"/>
      <c r="F21" s="1"/>
    </row>
    <row r="22" spans="1:6" ht="19.5" customHeight="1" x14ac:dyDescent="0.2">
      <c r="A22" s="128" t="s">
        <v>154</v>
      </c>
      <c r="B22" s="129">
        <f>SUM(B12:B21)</f>
        <v>0</v>
      </c>
      <c r="C22" s="130" t="str">
        <f>IF(SUBTOTAL(3,B12:B21)=SUBTOTAL(103,B12:B21),'Summary and sign-off'!$A$47,'Summary and sign-off'!$A$48)</f>
        <v>Check - there are no hidden rows with data</v>
      </c>
      <c r="D22" s="163" t="str">
        <f>IF('Summary and sign-off'!F54='Summary and sign-off'!F53,'Summary and sign-off'!A50,'Summary and sign-off'!A49)</f>
        <v>Check - each entry provides sufficient information</v>
      </c>
      <c r="E22" s="163"/>
      <c r="F22" s="48"/>
    </row>
    <row r="23" spans="1:6" ht="10.5" customHeight="1" x14ac:dyDescent="0.2">
      <c r="A23" s="29"/>
      <c r="B23" s="24"/>
      <c r="C23" s="29"/>
      <c r="D23" s="29"/>
      <c r="E23" s="29"/>
      <c r="F23" s="29"/>
    </row>
    <row r="24" spans="1:6" ht="24.75" customHeight="1" x14ac:dyDescent="0.2">
      <c r="A24" s="164" t="s">
        <v>92</v>
      </c>
      <c r="B24" s="164"/>
      <c r="C24" s="164"/>
      <c r="D24" s="164"/>
      <c r="E24" s="164"/>
      <c r="F24" s="49"/>
    </row>
    <row r="25" spans="1:6" ht="27" customHeight="1" x14ac:dyDescent="0.2">
      <c r="A25" s="37" t="s">
        <v>49</v>
      </c>
      <c r="B25" s="37" t="s">
        <v>31</v>
      </c>
      <c r="C25" s="37" t="s">
        <v>146</v>
      </c>
      <c r="D25" s="37" t="s">
        <v>102</v>
      </c>
      <c r="E25" s="37" t="s">
        <v>76</v>
      </c>
      <c r="F25" s="50"/>
    </row>
    <row r="26" spans="1:6" s="89" customFormat="1" hidden="1" x14ac:dyDescent="0.2">
      <c r="A26" s="114"/>
      <c r="B26" s="111"/>
      <c r="C26" s="112"/>
      <c r="D26" s="112"/>
      <c r="E26" s="113"/>
      <c r="F26" s="1"/>
    </row>
    <row r="27" spans="1:6" s="89" customFormat="1" x14ac:dyDescent="0.2">
      <c r="A27" s="114"/>
      <c r="B27" s="111"/>
      <c r="C27" s="112"/>
      <c r="D27" s="112"/>
      <c r="E27" s="113"/>
      <c r="F27" s="1"/>
    </row>
    <row r="28" spans="1:6" s="89" customFormat="1" x14ac:dyDescent="0.2">
      <c r="A28" s="114" t="s">
        <v>211</v>
      </c>
      <c r="B28" s="111">
        <v>370.99</v>
      </c>
      <c r="C28" s="112" t="s">
        <v>173</v>
      </c>
      <c r="D28" s="112" t="s">
        <v>180</v>
      </c>
      <c r="E28" s="113" t="s">
        <v>177</v>
      </c>
      <c r="F28" s="1"/>
    </row>
    <row r="29" spans="1:6" s="89" customFormat="1" x14ac:dyDescent="0.2">
      <c r="A29" s="114"/>
      <c r="B29" s="111">
        <v>169</v>
      </c>
      <c r="C29" s="112"/>
      <c r="D29" s="112" t="s">
        <v>188</v>
      </c>
      <c r="E29" s="113" t="s">
        <v>174</v>
      </c>
      <c r="F29" s="1"/>
    </row>
    <row r="30" spans="1:6" s="89" customFormat="1" x14ac:dyDescent="0.2">
      <c r="A30" s="114"/>
      <c r="B30" s="111">
        <v>73.040000000000006</v>
      </c>
      <c r="C30" s="112"/>
      <c r="D30" s="112" t="s">
        <v>187</v>
      </c>
      <c r="E30" s="113" t="s">
        <v>186</v>
      </c>
      <c r="F30" s="1"/>
    </row>
    <row r="31" spans="1:6" s="89" customFormat="1" x14ac:dyDescent="0.2">
      <c r="A31" s="114"/>
      <c r="B31" s="111">
        <f>96.52+94.78</f>
        <v>191.3</v>
      </c>
      <c r="C31" s="112"/>
      <c r="D31" s="112" t="s">
        <v>214</v>
      </c>
      <c r="E31" s="113" t="s">
        <v>174</v>
      </c>
      <c r="F31" s="1"/>
    </row>
    <row r="32" spans="1:6" s="89" customFormat="1" x14ac:dyDescent="0.2">
      <c r="A32" s="114"/>
      <c r="B32" s="111">
        <f>29.9-3.9</f>
        <v>26</v>
      </c>
      <c r="C32" s="112"/>
      <c r="D32" s="112" t="s">
        <v>194</v>
      </c>
      <c r="E32" s="113" t="s">
        <v>174</v>
      </c>
      <c r="F32" s="1"/>
    </row>
    <row r="33" spans="1:6" s="89" customFormat="1" x14ac:dyDescent="0.2">
      <c r="A33" s="114"/>
      <c r="B33" s="111"/>
      <c r="C33" s="112"/>
      <c r="D33" s="112"/>
      <c r="E33" s="113"/>
      <c r="F33" s="1"/>
    </row>
    <row r="34" spans="1:6" s="89" customFormat="1" x14ac:dyDescent="0.2">
      <c r="A34" s="114"/>
      <c r="B34" s="111"/>
      <c r="C34" s="112"/>
      <c r="D34" s="112"/>
      <c r="E34" s="113"/>
      <c r="F34" s="1"/>
    </row>
    <row r="35" spans="1:6" s="89" customFormat="1" x14ac:dyDescent="0.2">
      <c r="A35" s="114" t="s">
        <v>209</v>
      </c>
      <c r="B35" s="111">
        <v>443.48</v>
      </c>
      <c r="C35" s="112" t="s">
        <v>204</v>
      </c>
      <c r="D35" s="112" t="s">
        <v>206</v>
      </c>
      <c r="E35" s="113" t="s">
        <v>205</v>
      </c>
      <c r="F35" s="1"/>
    </row>
    <row r="36" spans="1:6" s="89" customFormat="1" x14ac:dyDescent="0.2">
      <c r="A36" s="114"/>
      <c r="B36" s="111">
        <f>94.7+136.52</f>
        <v>231.22000000000003</v>
      </c>
      <c r="C36" s="112"/>
      <c r="D36" s="112" t="s">
        <v>180</v>
      </c>
      <c r="E36" s="113" t="s">
        <v>208</v>
      </c>
      <c r="F36" s="1"/>
    </row>
    <row r="37" spans="1:6" s="89" customFormat="1" x14ac:dyDescent="0.2">
      <c r="A37" s="114"/>
      <c r="B37" s="111">
        <f>51.8+62.1</f>
        <v>113.9</v>
      </c>
      <c r="C37" s="112"/>
      <c r="D37" s="112" t="s">
        <v>212</v>
      </c>
      <c r="E37" s="113" t="s">
        <v>186</v>
      </c>
      <c r="F37" s="1"/>
    </row>
    <row r="38" spans="1:6" s="89" customFormat="1" x14ac:dyDescent="0.2">
      <c r="A38" s="114"/>
      <c r="B38" s="111">
        <v>89.5</v>
      </c>
      <c r="C38" s="112"/>
      <c r="D38" s="112" t="s">
        <v>213</v>
      </c>
      <c r="E38" s="113" t="s">
        <v>205</v>
      </c>
      <c r="F38" s="1"/>
    </row>
    <row r="39" spans="1:6" s="89" customFormat="1" x14ac:dyDescent="0.2">
      <c r="A39" s="114"/>
      <c r="B39" s="111"/>
      <c r="C39" s="112"/>
      <c r="D39" s="112"/>
      <c r="E39" s="113"/>
      <c r="F39" s="1"/>
    </row>
    <row r="40" spans="1:6" s="89" customFormat="1" x14ac:dyDescent="0.2">
      <c r="A40" s="114" t="s">
        <v>207</v>
      </c>
      <c r="B40" s="111">
        <v>403.48</v>
      </c>
      <c r="C40" s="112" t="s">
        <v>210</v>
      </c>
      <c r="D40" s="112" t="s">
        <v>180</v>
      </c>
      <c r="E40" s="113" t="s">
        <v>177</v>
      </c>
      <c r="F40" s="1"/>
    </row>
    <row r="41" spans="1:6" s="89" customFormat="1" x14ac:dyDescent="0.2">
      <c r="A41" s="114"/>
      <c r="B41" s="111">
        <v>209.87</v>
      </c>
      <c r="C41" s="112"/>
      <c r="D41" s="112" t="s">
        <v>188</v>
      </c>
      <c r="E41" s="113" t="s">
        <v>222</v>
      </c>
      <c r="F41" s="1"/>
    </row>
    <row r="42" spans="1:6" s="89" customFormat="1" x14ac:dyDescent="0.2">
      <c r="A42" s="114"/>
      <c r="B42" s="111">
        <f>94.61+93.91+43.48+48.09</f>
        <v>280.08999999999997</v>
      </c>
      <c r="C42" s="112"/>
      <c r="D42" s="112" t="s">
        <v>223</v>
      </c>
      <c r="E42" s="113" t="s">
        <v>222</v>
      </c>
      <c r="F42" s="1"/>
    </row>
    <row r="43" spans="1:6" s="89" customFormat="1" x14ac:dyDescent="0.2">
      <c r="A43" s="114"/>
      <c r="B43" s="111">
        <v>23.48</v>
      </c>
      <c r="C43" s="112"/>
      <c r="D43" s="112" t="s">
        <v>203</v>
      </c>
      <c r="E43" s="113" t="s">
        <v>186</v>
      </c>
      <c r="F43" s="1"/>
    </row>
    <row r="44" spans="1:6" s="89" customFormat="1" x14ac:dyDescent="0.2">
      <c r="A44" s="114"/>
      <c r="B44" s="111">
        <v>36.520000000000003</v>
      </c>
      <c r="C44" s="112"/>
      <c r="D44" s="112" t="s">
        <v>187</v>
      </c>
      <c r="E44" s="113" t="s">
        <v>186</v>
      </c>
      <c r="F44" s="1"/>
    </row>
    <row r="45" spans="1:6" s="89" customFormat="1" x14ac:dyDescent="0.2">
      <c r="A45" s="114"/>
      <c r="B45" s="111"/>
      <c r="C45" s="112"/>
      <c r="D45" s="112"/>
      <c r="E45" s="113"/>
      <c r="F45" s="1"/>
    </row>
    <row r="46" spans="1:6" s="89" customFormat="1" x14ac:dyDescent="0.2">
      <c r="A46" s="114" t="s">
        <v>175</v>
      </c>
      <c r="B46" s="111">
        <f>126.95+43.04</f>
        <v>169.99</v>
      </c>
      <c r="C46" s="112" t="s">
        <v>202</v>
      </c>
      <c r="D46" s="112" t="s">
        <v>180</v>
      </c>
      <c r="E46" s="113" t="s">
        <v>177</v>
      </c>
      <c r="F46" s="1"/>
    </row>
    <row r="47" spans="1:6" s="89" customFormat="1" x14ac:dyDescent="0.2">
      <c r="A47" s="114"/>
      <c r="B47" s="111">
        <f>27.37+195</f>
        <v>222.37</v>
      </c>
      <c r="C47" s="112"/>
      <c r="D47" s="112" t="s">
        <v>181</v>
      </c>
      <c r="E47" s="113" t="s">
        <v>174</v>
      </c>
      <c r="F47" s="1"/>
    </row>
    <row r="48" spans="1:6" s="89" customFormat="1" x14ac:dyDescent="0.2">
      <c r="A48" s="114"/>
      <c r="B48" s="111">
        <v>33.049999999999997</v>
      </c>
      <c r="C48" s="112"/>
      <c r="D48" s="112" t="s">
        <v>194</v>
      </c>
      <c r="E48" s="113" t="s">
        <v>174</v>
      </c>
      <c r="F48" s="1"/>
    </row>
    <row r="49" spans="1:6" s="89" customFormat="1" x14ac:dyDescent="0.2">
      <c r="A49" s="114"/>
      <c r="B49" s="111">
        <v>12.83</v>
      </c>
      <c r="C49" s="112"/>
      <c r="D49" s="112" t="s">
        <v>194</v>
      </c>
      <c r="E49" s="113" t="s">
        <v>174</v>
      </c>
      <c r="F49" s="1"/>
    </row>
    <row r="50" spans="1:6" s="89" customFormat="1" x14ac:dyDescent="0.2">
      <c r="A50" s="114"/>
      <c r="B50" s="111">
        <v>3.91</v>
      </c>
      <c r="C50" s="112"/>
      <c r="D50" s="112" t="s">
        <v>200</v>
      </c>
      <c r="E50" s="113" t="s">
        <v>174</v>
      </c>
      <c r="F50" s="1"/>
    </row>
    <row r="51" spans="1:6" s="89" customFormat="1" x14ac:dyDescent="0.2">
      <c r="A51" s="114"/>
      <c r="B51" s="111">
        <v>95.3</v>
      </c>
      <c r="C51" s="112"/>
      <c r="D51" s="112" t="s">
        <v>203</v>
      </c>
      <c r="E51" s="113" t="s">
        <v>174</v>
      </c>
      <c r="F51" s="1"/>
    </row>
    <row r="52" spans="1:6" s="89" customFormat="1" x14ac:dyDescent="0.2">
      <c r="A52" s="114"/>
      <c r="B52" s="111">
        <v>59.91</v>
      </c>
      <c r="C52" s="112"/>
      <c r="D52" s="112" t="s">
        <v>187</v>
      </c>
      <c r="E52" s="113" t="s">
        <v>186</v>
      </c>
      <c r="F52" s="1"/>
    </row>
    <row r="53" spans="1:6" s="89" customFormat="1" x14ac:dyDescent="0.2">
      <c r="A53" s="114"/>
      <c r="B53" s="111"/>
      <c r="C53" s="112"/>
      <c r="D53" s="112"/>
      <c r="E53" s="113"/>
      <c r="F53" s="1"/>
    </row>
    <row r="54" spans="1:6" s="89" customFormat="1" x14ac:dyDescent="0.2">
      <c r="A54" s="114">
        <v>43530</v>
      </c>
      <c r="B54" s="111">
        <v>317.95999999999998</v>
      </c>
      <c r="C54" s="112" t="s">
        <v>179</v>
      </c>
      <c r="D54" s="112" t="s">
        <v>180</v>
      </c>
      <c r="E54" s="113" t="s">
        <v>177</v>
      </c>
      <c r="F54" s="1"/>
    </row>
    <row r="55" spans="1:6" s="89" customFormat="1" x14ac:dyDescent="0.2">
      <c r="A55" s="114"/>
      <c r="B55" s="111">
        <f>84.35+86.25</f>
        <v>170.6</v>
      </c>
      <c r="C55" s="112"/>
      <c r="D55" s="112" t="s">
        <v>184</v>
      </c>
      <c r="E55" s="113" t="s">
        <v>174</v>
      </c>
      <c r="F55" s="1"/>
    </row>
    <row r="56" spans="1:6" s="89" customFormat="1" x14ac:dyDescent="0.2">
      <c r="A56" s="114"/>
      <c r="B56" s="111">
        <v>11.74</v>
      </c>
      <c r="C56" s="112"/>
      <c r="D56" s="112" t="s">
        <v>200</v>
      </c>
      <c r="E56" s="113" t="s">
        <v>174</v>
      </c>
      <c r="F56" s="1"/>
    </row>
    <row r="57" spans="1:6" s="89" customFormat="1" x14ac:dyDescent="0.2">
      <c r="A57" s="114"/>
      <c r="B57" s="111"/>
      <c r="C57" s="112"/>
      <c r="D57" s="112"/>
      <c r="E57" s="113"/>
      <c r="F57" s="1"/>
    </row>
    <row r="58" spans="1:6" s="89" customFormat="1" x14ac:dyDescent="0.2">
      <c r="A58" s="114" t="s">
        <v>172</v>
      </c>
      <c r="B58" s="111">
        <v>112.54</v>
      </c>
      <c r="C58" s="112" t="s">
        <v>176</v>
      </c>
      <c r="D58" s="112" t="s">
        <v>182</v>
      </c>
      <c r="E58" s="113" t="s">
        <v>171</v>
      </c>
      <c r="F58" s="1"/>
    </row>
    <row r="59" spans="1:6" s="89" customFormat="1" x14ac:dyDescent="0.2">
      <c r="A59" s="114"/>
      <c r="B59" s="111">
        <v>364.91</v>
      </c>
      <c r="C59" s="112"/>
      <c r="D59" s="112" t="s">
        <v>180</v>
      </c>
      <c r="E59" s="113" t="s">
        <v>195</v>
      </c>
      <c r="F59" s="1"/>
    </row>
    <row r="60" spans="1:6" s="89" customFormat="1" x14ac:dyDescent="0.2">
      <c r="A60" s="114"/>
      <c r="B60" s="111">
        <v>126.74</v>
      </c>
      <c r="C60" s="112"/>
      <c r="D60" s="112" t="s">
        <v>188</v>
      </c>
      <c r="E60" s="113" t="s">
        <v>171</v>
      </c>
      <c r="F60" s="1"/>
    </row>
    <row r="61" spans="1:6" s="89" customFormat="1" x14ac:dyDescent="0.2">
      <c r="A61" s="114"/>
      <c r="B61" s="111">
        <v>66.959999999999994</v>
      </c>
      <c r="C61" s="112"/>
      <c r="D61" s="112" t="s">
        <v>194</v>
      </c>
      <c r="E61" s="113" t="s">
        <v>171</v>
      </c>
      <c r="F61" s="1"/>
    </row>
    <row r="62" spans="1:6" s="89" customFormat="1" x14ac:dyDescent="0.2">
      <c r="A62" s="114"/>
      <c r="B62" s="111">
        <f>30.43+31.91</f>
        <v>62.34</v>
      </c>
      <c r="C62" s="112"/>
      <c r="D62" s="112" t="s">
        <v>184</v>
      </c>
      <c r="E62" s="113" t="s">
        <v>186</v>
      </c>
      <c r="F62" s="1"/>
    </row>
    <row r="63" spans="1:6" s="89" customFormat="1" x14ac:dyDescent="0.2">
      <c r="A63" s="114"/>
      <c r="B63" s="111"/>
      <c r="C63" s="112"/>
      <c r="D63" s="112"/>
      <c r="E63" s="113"/>
      <c r="F63" s="1"/>
    </row>
    <row r="64" spans="1:6" s="89" customFormat="1" x14ac:dyDescent="0.2">
      <c r="A64" s="114" t="s">
        <v>192</v>
      </c>
      <c r="B64" s="111">
        <v>185.78</v>
      </c>
      <c r="C64" s="112" t="s">
        <v>173</v>
      </c>
      <c r="D64" s="112" t="s">
        <v>180</v>
      </c>
      <c r="E64" s="113" t="s">
        <v>177</v>
      </c>
      <c r="F64" s="1"/>
    </row>
    <row r="65" spans="1:6" s="89" customFormat="1" x14ac:dyDescent="0.2">
      <c r="A65" s="114"/>
      <c r="B65" s="111">
        <v>334.61</v>
      </c>
      <c r="C65" s="112"/>
      <c r="D65" s="112" t="s">
        <v>188</v>
      </c>
      <c r="E65" s="113" t="s">
        <v>174</v>
      </c>
      <c r="F65" s="1"/>
    </row>
    <row r="66" spans="1:6" s="89" customFormat="1" x14ac:dyDescent="0.2">
      <c r="A66" s="114"/>
      <c r="B66" s="111">
        <v>59.91</v>
      </c>
      <c r="C66" s="112"/>
      <c r="D66" s="112" t="s">
        <v>187</v>
      </c>
      <c r="E66" s="113" t="s">
        <v>186</v>
      </c>
      <c r="F66" s="1"/>
    </row>
    <row r="67" spans="1:6" s="89" customFormat="1" x14ac:dyDescent="0.2">
      <c r="A67" s="114"/>
      <c r="B67" s="111">
        <f>98.09+95.3</f>
        <v>193.39</v>
      </c>
      <c r="C67" s="112"/>
      <c r="D67" s="112" t="s">
        <v>184</v>
      </c>
      <c r="E67" s="113" t="s">
        <v>174</v>
      </c>
      <c r="F67" s="1"/>
    </row>
    <row r="68" spans="1:6" s="89" customFormat="1" x14ac:dyDescent="0.2">
      <c r="A68" s="114"/>
      <c r="B68" s="111">
        <v>43.48</v>
      </c>
      <c r="C68" s="112"/>
      <c r="D68" s="112" t="s">
        <v>194</v>
      </c>
      <c r="E68" s="113" t="s">
        <v>174</v>
      </c>
      <c r="F68" s="1"/>
    </row>
    <row r="69" spans="1:6" s="89" customFormat="1" x14ac:dyDescent="0.2">
      <c r="A69" s="114"/>
      <c r="B69" s="111"/>
      <c r="C69" s="112"/>
      <c r="D69" s="112"/>
      <c r="E69" s="113"/>
      <c r="F69" s="1"/>
    </row>
    <row r="70" spans="1:6" s="89" customFormat="1" x14ac:dyDescent="0.2">
      <c r="A70" s="114">
        <v>43490</v>
      </c>
      <c r="B70" s="111">
        <v>424.35</v>
      </c>
      <c r="C70" s="112" t="s">
        <v>193</v>
      </c>
      <c r="D70" s="112" t="s">
        <v>180</v>
      </c>
      <c r="E70" s="113" t="s">
        <v>177</v>
      </c>
      <c r="F70" s="1"/>
    </row>
    <row r="71" spans="1:6" s="89" customFormat="1" x14ac:dyDescent="0.2">
      <c r="A71" s="114"/>
      <c r="B71" s="111">
        <f>84.69+98.08</f>
        <v>182.76999999999998</v>
      </c>
      <c r="C71" s="112"/>
      <c r="D71" s="112" t="s">
        <v>184</v>
      </c>
      <c r="E71" s="113" t="s">
        <v>174</v>
      </c>
      <c r="F71" s="1"/>
    </row>
    <row r="72" spans="1:6" s="89" customFormat="1" x14ac:dyDescent="0.2">
      <c r="A72" s="114"/>
      <c r="B72" s="111">
        <v>33.909999999999997</v>
      </c>
      <c r="C72" s="112"/>
      <c r="D72" s="112" t="s">
        <v>187</v>
      </c>
      <c r="E72" s="113" t="s">
        <v>186</v>
      </c>
      <c r="F72" s="1"/>
    </row>
    <row r="73" spans="1:6" s="89" customFormat="1" x14ac:dyDescent="0.2">
      <c r="A73" s="114"/>
      <c r="B73" s="111">
        <v>12.61</v>
      </c>
      <c r="C73" s="112"/>
      <c r="D73" s="112" t="s">
        <v>199</v>
      </c>
      <c r="E73" s="113" t="s">
        <v>174</v>
      </c>
      <c r="F73" s="1"/>
    </row>
    <row r="74" spans="1:6" s="89" customFormat="1" x14ac:dyDescent="0.2">
      <c r="A74" s="114"/>
      <c r="B74" s="111"/>
      <c r="C74" s="112"/>
      <c r="D74" s="112"/>
      <c r="E74" s="113"/>
      <c r="F74" s="1"/>
    </row>
    <row r="75" spans="1:6" s="89" customFormat="1" ht="27" customHeight="1" x14ac:dyDescent="0.2">
      <c r="A75" s="114">
        <v>43391</v>
      </c>
      <c r="B75" s="111">
        <v>406.7</v>
      </c>
      <c r="C75" s="112" t="s">
        <v>179</v>
      </c>
      <c r="D75" s="112" t="s">
        <v>180</v>
      </c>
      <c r="E75" s="113" t="s">
        <v>189</v>
      </c>
      <c r="F75" s="1"/>
    </row>
    <row r="76" spans="1:6" s="89" customFormat="1" x14ac:dyDescent="0.2">
      <c r="A76" s="114"/>
      <c r="B76" s="111">
        <f>40.17+40</f>
        <v>80.17</v>
      </c>
      <c r="C76" s="112"/>
      <c r="D76" s="112" t="s">
        <v>184</v>
      </c>
      <c r="E76" s="113" t="s">
        <v>191</v>
      </c>
      <c r="F76" s="1"/>
    </row>
    <row r="77" spans="1:6" s="89" customFormat="1" x14ac:dyDescent="0.2">
      <c r="A77" s="114"/>
      <c r="B77" s="111">
        <f>46.7+52.26</f>
        <v>98.960000000000008</v>
      </c>
      <c r="C77" s="112"/>
      <c r="D77" s="112" t="s">
        <v>184</v>
      </c>
      <c r="E77" s="113" t="s">
        <v>186</v>
      </c>
      <c r="F77" s="1"/>
    </row>
    <row r="78" spans="1:6" s="89" customFormat="1" x14ac:dyDescent="0.2">
      <c r="A78" s="114"/>
      <c r="B78" s="111">
        <v>7.83</v>
      </c>
      <c r="C78" s="112"/>
      <c r="D78" s="112" t="s">
        <v>199</v>
      </c>
      <c r="E78" s="113" t="s">
        <v>191</v>
      </c>
      <c r="F78" s="1"/>
    </row>
    <row r="79" spans="1:6" s="89" customFormat="1" x14ac:dyDescent="0.2">
      <c r="A79" s="114"/>
      <c r="B79" s="111"/>
      <c r="C79" s="112"/>
      <c r="D79" s="112"/>
      <c r="E79" s="113"/>
      <c r="F79" s="1"/>
    </row>
    <row r="80" spans="1:6" s="89" customFormat="1" x14ac:dyDescent="0.2">
      <c r="A80" s="114" t="s">
        <v>190</v>
      </c>
      <c r="B80" s="111">
        <f>448.43+44.35</f>
        <v>492.78000000000003</v>
      </c>
      <c r="C80" s="112" t="s">
        <v>173</v>
      </c>
      <c r="D80" s="112" t="s">
        <v>180</v>
      </c>
      <c r="E80" s="113" t="s">
        <v>177</v>
      </c>
      <c r="F80" s="1"/>
    </row>
    <row r="81" spans="1:6" s="89" customFormat="1" x14ac:dyDescent="0.2">
      <c r="A81" s="114"/>
      <c r="B81" s="111">
        <f>55.7+55.04</f>
        <v>110.74000000000001</v>
      </c>
      <c r="C81" s="112"/>
      <c r="D81" s="112" t="s">
        <v>184</v>
      </c>
      <c r="E81" s="113" t="s">
        <v>186</v>
      </c>
      <c r="F81" s="1"/>
    </row>
    <row r="82" spans="1:6" s="89" customFormat="1" x14ac:dyDescent="0.2">
      <c r="A82" s="114"/>
      <c r="B82" s="111">
        <f>91.83+88.7</f>
        <v>180.53</v>
      </c>
      <c r="C82" s="112"/>
      <c r="D82" s="112" t="s">
        <v>184</v>
      </c>
      <c r="E82" s="113" t="s">
        <v>174</v>
      </c>
      <c r="F82" s="1"/>
    </row>
    <row r="83" spans="1:6" s="89" customFormat="1" x14ac:dyDescent="0.2">
      <c r="A83" s="114"/>
      <c r="B83" s="111">
        <v>160.87</v>
      </c>
      <c r="C83" s="112"/>
      <c r="D83" s="112" t="s">
        <v>188</v>
      </c>
      <c r="E83" s="113" t="s">
        <v>174</v>
      </c>
      <c r="F83" s="1"/>
    </row>
    <row r="84" spans="1:6" s="89" customFormat="1" x14ac:dyDescent="0.2">
      <c r="A84" s="114"/>
      <c r="B84" s="111">
        <f>32.96+321.74+14.78</f>
        <v>369.47999999999996</v>
      </c>
      <c r="C84" s="112"/>
      <c r="D84" s="112" t="s">
        <v>197</v>
      </c>
      <c r="E84" s="113" t="s">
        <v>174</v>
      </c>
      <c r="F84" s="1"/>
    </row>
    <row r="85" spans="1:6" s="89" customFormat="1" x14ac:dyDescent="0.2">
      <c r="A85" s="114"/>
      <c r="B85" s="111"/>
      <c r="C85" s="112"/>
      <c r="D85" s="112"/>
      <c r="E85" s="113"/>
      <c r="F85" s="1"/>
    </row>
    <row r="86" spans="1:6" s="89" customFormat="1" x14ac:dyDescent="0.2">
      <c r="A86" s="114" t="s">
        <v>183</v>
      </c>
      <c r="B86" s="111">
        <v>285.83</v>
      </c>
      <c r="C86" s="112" t="s">
        <v>173</v>
      </c>
      <c r="D86" s="112" t="s">
        <v>180</v>
      </c>
      <c r="E86" s="113" t="s">
        <v>177</v>
      </c>
      <c r="F86" s="1"/>
    </row>
    <row r="87" spans="1:6" s="89" customFormat="1" x14ac:dyDescent="0.2">
      <c r="A87" s="114"/>
      <c r="B87" s="111">
        <v>61.83</v>
      </c>
      <c r="C87" s="112"/>
      <c r="D87" s="112" t="s">
        <v>187</v>
      </c>
      <c r="E87" s="113" t="s">
        <v>186</v>
      </c>
      <c r="F87" s="1"/>
    </row>
    <row r="88" spans="1:6" s="89" customFormat="1" x14ac:dyDescent="0.2">
      <c r="A88" s="114"/>
      <c r="B88" s="111">
        <f>89.04+88.87</f>
        <v>177.91000000000003</v>
      </c>
      <c r="C88" s="112"/>
      <c r="D88" s="112" t="s">
        <v>184</v>
      </c>
      <c r="E88" s="113" t="s">
        <v>174</v>
      </c>
      <c r="F88" s="1"/>
    </row>
    <row r="89" spans="1:6" s="89" customFormat="1" x14ac:dyDescent="0.2">
      <c r="A89" s="114"/>
      <c r="B89" s="111">
        <v>160.87</v>
      </c>
      <c r="C89" s="112"/>
      <c r="D89" s="112" t="s">
        <v>188</v>
      </c>
      <c r="E89" s="113" t="s">
        <v>174</v>
      </c>
      <c r="F89" s="1"/>
    </row>
    <row r="90" spans="1:6" s="89" customFormat="1" x14ac:dyDescent="0.2">
      <c r="A90" s="114"/>
      <c r="B90" s="111">
        <f>25.13</f>
        <v>25.13</v>
      </c>
      <c r="C90" s="112"/>
      <c r="D90" s="112" t="s">
        <v>194</v>
      </c>
      <c r="E90" s="113" t="s">
        <v>174</v>
      </c>
      <c r="F90" s="1"/>
    </row>
    <row r="91" spans="1:6" s="89" customFormat="1" x14ac:dyDescent="0.2">
      <c r="A91" s="114"/>
      <c r="B91" s="111"/>
      <c r="C91" s="112"/>
      <c r="D91" s="112"/>
      <c r="E91" s="113"/>
      <c r="F91" s="1"/>
    </row>
    <row r="92" spans="1:6" s="89" customFormat="1" x14ac:dyDescent="0.2">
      <c r="A92" s="114" t="s">
        <v>178</v>
      </c>
      <c r="B92" s="111">
        <v>424.78</v>
      </c>
      <c r="C92" s="112" t="s">
        <v>179</v>
      </c>
      <c r="D92" s="112" t="s">
        <v>180</v>
      </c>
      <c r="E92" s="113" t="s">
        <v>177</v>
      </c>
      <c r="F92" s="1"/>
    </row>
    <row r="93" spans="1:6" s="89" customFormat="1" x14ac:dyDescent="0.2">
      <c r="A93" s="114"/>
      <c r="B93" s="111">
        <f>93.57+101.04</f>
        <v>194.61</v>
      </c>
      <c r="C93" s="112"/>
      <c r="D93" s="112" t="s">
        <v>184</v>
      </c>
      <c r="E93" s="113" t="s">
        <v>174</v>
      </c>
      <c r="F93" s="1"/>
    </row>
    <row r="94" spans="1:6" s="89" customFormat="1" x14ac:dyDescent="0.2">
      <c r="A94" s="114"/>
      <c r="B94" s="111">
        <v>51.3</v>
      </c>
      <c r="C94" s="112"/>
      <c r="D94" s="112" t="s">
        <v>185</v>
      </c>
      <c r="E94" s="113" t="s">
        <v>186</v>
      </c>
      <c r="F94" s="1"/>
    </row>
    <row r="95" spans="1:6" s="89" customFormat="1" x14ac:dyDescent="0.2">
      <c r="A95" s="114"/>
      <c r="B95" s="111">
        <f>39.39+11.39+46</f>
        <v>96.78</v>
      </c>
      <c r="C95" s="112"/>
      <c r="D95" s="112" t="s">
        <v>196</v>
      </c>
      <c r="E95" s="113" t="s">
        <v>174</v>
      </c>
      <c r="F95" s="1"/>
    </row>
    <row r="96" spans="1:6" s="89" customFormat="1" x14ac:dyDescent="0.2">
      <c r="A96" s="114"/>
      <c r="B96" s="111"/>
      <c r="C96" s="112"/>
      <c r="D96" s="112"/>
      <c r="E96" s="113"/>
      <c r="F96" s="1"/>
    </row>
    <row r="97" spans="1:6" s="89" customFormat="1" x14ac:dyDescent="0.2">
      <c r="A97" s="114"/>
      <c r="B97" s="111"/>
      <c r="C97" s="112"/>
      <c r="D97" s="112"/>
      <c r="E97" s="113"/>
      <c r="F97" s="1"/>
    </row>
    <row r="98" spans="1:6" s="89" customFormat="1" hidden="1" x14ac:dyDescent="0.2">
      <c r="A98" s="114"/>
      <c r="B98" s="111"/>
      <c r="C98" s="112"/>
      <c r="D98" s="112"/>
      <c r="E98" s="113"/>
      <c r="F98" s="1"/>
    </row>
    <row r="99" spans="1:6" ht="19.5" customHeight="1" x14ac:dyDescent="0.2">
      <c r="A99" s="128" t="s">
        <v>155</v>
      </c>
      <c r="B99" s="129">
        <f>SUM(B26:B98)</f>
        <v>9350.9299999999985</v>
      </c>
      <c r="C99" s="130" t="str">
        <f>IF(SUBTOTAL(3,B26:B98)=SUBTOTAL(103,B26:B98),'Summary and sign-off'!$A$47,'Summary and sign-off'!$A$48)</f>
        <v>Check - there are no hidden rows with data</v>
      </c>
      <c r="D99" s="163" t="str">
        <f>IF('Summary and sign-off'!F55='Summary and sign-off'!F53,'Summary and sign-off'!A50,'Summary and sign-off'!A49)</f>
        <v>Check - each entry provides sufficient information</v>
      </c>
      <c r="E99" s="163"/>
      <c r="F99" s="48"/>
    </row>
    <row r="100" spans="1:6" ht="10.5" customHeight="1" x14ac:dyDescent="0.2">
      <c r="A100" s="29"/>
      <c r="B100" s="24"/>
      <c r="C100" s="29"/>
      <c r="D100" s="29"/>
      <c r="E100" s="29"/>
      <c r="F100" s="29"/>
    </row>
    <row r="101" spans="1:6" ht="24.75" customHeight="1" x14ac:dyDescent="0.2">
      <c r="A101" s="164" t="s">
        <v>44</v>
      </c>
      <c r="B101" s="164"/>
      <c r="C101" s="164"/>
      <c r="D101" s="164"/>
      <c r="E101" s="164"/>
      <c r="F101" s="48"/>
    </row>
    <row r="102" spans="1:6" ht="27" customHeight="1" x14ac:dyDescent="0.2">
      <c r="A102" s="37" t="s">
        <v>49</v>
      </c>
      <c r="B102" s="37" t="s">
        <v>31</v>
      </c>
      <c r="C102" s="37" t="s">
        <v>147</v>
      </c>
      <c r="D102" s="37" t="s">
        <v>88</v>
      </c>
      <c r="E102" s="37" t="s">
        <v>76</v>
      </c>
      <c r="F102" s="51"/>
    </row>
    <row r="103" spans="1:6" s="89" customFormat="1" hidden="1" x14ac:dyDescent="0.2">
      <c r="A103" s="114"/>
      <c r="B103" s="111"/>
      <c r="C103" s="112"/>
      <c r="D103" s="112"/>
      <c r="E103" s="113"/>
      <c r="F103" s="1"/>
    </row>
    <row r="104" spans="1:6" s="89" customFormat="1" x14ac:dyDescent="0.2">
      <c r="A104" s="114"/>
      <c r="B104" s="111"/>
      <c r="C104" s="112"/>
      <c r="D104" s="112"/>
      <c r="E104" s="113"/>
      <c r="F104" s="1"/>
    </row>
    <row r="105" spans="1:6" s="89" customFormat="1" x14ac:dyDescent="0.2">
      <c r="A105" s="114">
        <v>43636</v>
      </c>
      <c r="B105" s="111">
        <v>7.66</v>
      </c>
      <c r="C105" s="112" t="s">
        <v>238</v>
      </c>
      <c r="D105" s="112" t="s">
        <v>239</v>
      </c>
      <c r="E105" s="113" t="s">
        <v>186</v>
      </c>
      <c r="F105" s="1"/>
    </row>
    <row r="106" spans="1:6" s="89" customFormat="1" x14ac:dyDescent="0.2">
      <c r="A106" s="114"/>
      <c r="B106" s="111"/>
      <c r="C106" s="112"/>
      <c r="D106" s="112"/>
      <c r="E106" s="113"/>
      <c r="F106" s="1"/>
    </row>
    <row r="107" spans="1:6" s="89" customFormat="1" x14ac:dyDescent="0.2">
      <c r="A107" s="114"/>
      <c r="B107" s="111"/>
      <c r="C107" s="112"/>
      <c r="D107" s="112"/>
      <c r="E107" s="113"/>
      <c r="F107" s="1"/>
    </row>
    <row r="108" spans="1:6" s="89" customFormat="1" x14ac:dyDescent="0.2">
      <c r="A108" s="114"/>
      <c r="B108" s="111"/>
      <c r="C108" s="112"/>
      <c r="D108" s="112"/>
      <c r="E108" s="113"/>
      <c r="F108" s="1"/>
    </row>
    <row r="109" spans="1:6" s="89" customFormat="1" x14ac:dyDescent="0.2">
      <c r="A109" s="114"/>
      <c r="B109" s="111"/>
      <c r="C109" s="112"/>
      <c r="D109" s="112"/>
      <c r="E109" s="113"/>
      <c r="F109" s="1"/>
    </row>
    <row r="110" spans="1:6" s="89" customFormat="1" x14ac:dyDescent="0.2">
      <c r="A110" s="114"/>
      <c r="B110" s="111"/>
      <c r="C110" s="112"/>
      <c r="D110" s="112"/>
      <c r="E110" s="113"/>
      <c r="F110" s="1"/>
    </row>
    <row r="111" spans="1:6" s="89" customFormat="1" x14ac:dyDescent="0.2">
      <c r="A111" s="114"/>
      <c r="B111" s="111"/>
      <c r="C111" s="112"/>
      <c r="D111" s="112"/>
      <c r="E111" s="113"/>
      <c r="F111" s="1"/>
    </row>
    <row r="112" spans="1:6" s="89" customFormat="1" hidden="1" x14ac:dyDescent="0.2">
      <c r="A112" s="114"/>
      <c r="B112" s="111"/>
      <c r="C112" s="112"/>
      <c r="D112" s="112"/>
      <c r="E112" s="113"/>
      <c r="F112" s="1"/>
    </row>
    <row r="113" spans="1:6" ht="19.5" customHeight="1" x14ac:dyDescent="0.2">
      <c r="A113" s="128" t="s">
        <v>152</v>
      </c>
      <c r="B113" s="129">
        <f>SUM(B103:B112)</f>
        <v>7.66</v>
      </c>
      <c r="C113" s="130" t="str">
        <f>IF(SUBTOTAL(3,B103:B112)=SUBTOTAL(103,B103:B112),'Summary and sign-off'!$A$47,'Summary and sign-off'!$A$48)</f>
        <v>Check - there are no hidden rows with data</v>
      </c>
      <c r="D113" s="163" t="str">
        <f>IF('Summary and sign-off'!F56='Summary and sign-off'!F53,'Summary and sign-off'!A50,'Summary and sign-off'!A49)</f>
        <v>Check - each entry provides sufficient information</v>
      </c>
      <c r="E113" s="163"/>
      <c r="F113" s="48"/>
    </row>
    <row r="114" spans="1:6" ht="10.5" customHeight="1" x14ac:dyDescent="0.2">
      <c r="A114" s="29"/>
      <c r="B114" s="97"/>
      <c r="C114" s="24"/>
      <c r="D114" s="29"/>
      <c r="E114" s="29"/>
      <c r="F114" s="29"/>
    </row>
    <row r="115" spans="1:6" ht="34.5" customHeight="1" x14ac:dyDescent="0.2">
      <c r="A115" s="52" t="s">
        <v>1</v>
      </c>
      <c r="B115" s="98">
        <f>B22+B99+B113</f>
        <v>9358.5899999999983</v>
      </c>
      <c r="C115" s="53"/>
      <c r="D115" s="53"/>
      <c r="E115" s="53"/>
      <c r="F115" s="28"/>
    </row>
    <row r="116" spans="1:6" x14ac:dyDescent="0.2">
      <c r="A116" s="29"/>
      <c r="B116" s="24"/>
      <c r="C116" s="29"/>
      <c r="D116" s="29"/>
      <c r="E116" s="29"/>
      <c r="F116" s="29"/>
    </row>
    <row r="117" spans="1:6" x14ac:dyDescent="0.2">
      <c r="A117" s="54" t="s">
        <v>8</v>
      </c>
      <c r="B117" s="27"/>
      <c r="C117" s="28"/>
      <c r="D117" s="28"/>
      <c r="E117" s="28"/>
      <c r="F117" s="29"/>
    </row>
    <row r="118" spans="1:6" ht="12.6" customHeight="1" x14ac:dyDescent="0.2">
      <c r="A118" s="25" t="s">
        <v>50</v>
      </c>
      <c r="B118" s="55"/>
      <c r="C118" s="55"/>
      <c r="D118" s="34"/>
      <c r="E118" s="34"/>
      <c r="F118" s="29"/>
    </row>
    <row r="119" spans="1:6" ht="12.95" customHeight="1" x14ac:dyDescent="0.2">
      <c r="A119" s="33" t="s">
        <v>156</v>
      </c>
      <c r="B119" s="29"/>
      <c r="C119" s="34"/>
      <c r="D119" s="29"/>
      <c r="E119" s="34"/>
      <c r="F119" s="29"/>
    </row>
    <row r="120" spans="1:6" x14ac:dyDescent="0.2">
      <c r="A120" s="33" t="s">
        <v>149</v>
      </c>
      <c r="B120" s="34"/>
      <c r="C120" s="34"/>
      <c r="D120" s="34"/>
      <c r="E120" s="56"/>
      <c r="F120" s="48"/>
    </row>
    <row r="121" spans="1:6" x14ac:dyDescent="0.2">
      <c r="A121" s="25" t="s">
        <v>157</v>
      </c>
      <c r="B121" s="27"/>
      <c r="C121" s="28"/>
      <c r="D121" s="28"/>
      <c r="E121" s="28"/>
      <c r="F121" s="29"/>
    </row>
    <row r="122" spans="1:6" ht="12.95" customHeight="1" x14ac:dyDescent="0.2">
      <c r="A122" s="33" t="s">
        <v>148</v>
      </c>
      <c r="B122" s="29"/>
      <c r="C122" s="34"/>
      <c r="D122" s="29"/>
      <c r="E122" s="34"/>
      <c r="F122" s="29"/>
    </row>
    <row r="123" spans="1:6" x14ac:dyDescent="0.2">
      <c r="A123" s="33" t="s">
        <v>153</v>
      </c>
      <c r="B123" s="34"/>
      <c r="C123" s="34"/>
      <c r="D123" s="34"/>
      <c r="E123" s="56"/>
      <c r="F123" s="48"/>
    </row>
    <row r="124" spans="1:6" x14ac:dyDescent="0.2">
      <c r="A124" s="38" t="s">
        <v>165</v>
      </c>
      <c r="B124" s="38"/>
      <c r="C124" s="38"/>
      <c r="D124" s="38"/>
      <c r="E124" s="56"/>
      <c r="F124" s="48"/>
    </row>
    <row r="125" spans="1:6" x14ac:dyDescent="0.2">
      <c r="A125" s="42"/>
      <c r="B125" s="29"/>
      <c r="C125" s="29"/>
      <c r="D125" s="29"/>
      <c r="E125" s="48"/>
      <c r="F125" s="48"/>
    </row>
    <row r="126" spans="1:6" hidden="1" x14ac:dyDescent="0.2">
      <c r="A126" s="42"/>
      <c r="B126" s="29"/>
      <c r="C126" s="29"/>
      <c r="D126" s="29"/>
      <c r="E126" s="48"/>
      <c r="F126" s="48"/>
    </row>
    <row r="127" spans="1:6" hidden="1" x14ac:dyDescent="0.2"/>
    <row r="128" spans="1:6" hidden="1" x14ac:dyDescent="0.2"/>
    <row r="129" spans="1:6" hidden="1" x14ac:dyDescent="0.2"/>
    <row r="130" spans="1:6" hidden="1" x14ac:dyDescent="0.2"/>
    <row r="131" spans="1:6" ht="12.75" hidden="1" customHeight="1" x14ac:dyDescent="0.2"/>
    <row r="132" spans="1:6" hidden="1" x14ac:dyDescent="0.2"/>
    <row r="133" spans="1:6" hidden="1" x14ac:dyDescent="0.2"/>
    <row r="134" spans="1:6" hidden="1" x14ac:dyDescent="0.2">
      <c r="A134" s="57"/>
      <c r="B134" s="48"/>
      <c r="C134" s="48"/>
      <c r="D134" s="48"/>
      <c r="E134" s="48"/>
      <c r="F134" s="48"/>
    </row>
    <row r="135" spans="1:6" hidden="1" x14ac:dyDescent="0.2">
      <c r="A135" s="57"/>
      <c r="B135" s="48"/>
      <c r="C135" s="48"/>
      <c r="D135" s="48"/>
      <c r="E135" s="48"/>
      <c r="F135" s="48"/>
    </row>
    <row r="136" spans="1:6" hidden="1" x14ac:dyDescent="0.2">
      <c r="A136" s="57"/>
      <c r="B136" s="48"/>
      <c r="C136" s="48"/>
      <c r="D136" s="48"/>
      <c r="E136" s="48"/>
      <c r="F136" s="48"/>
    </row>
    <row r="137" spans="1:6" hidden="1" x14ac:dyDescent="0.2">
      <c r="A137" s="57"/>
      <c r="B137" s="48"/>
      <c r="C137" s="48"/>
      <c r="D137" s="48"/>
      <c r="E137" s="48"/>
      <c r="F137" s="48"/>
    </row>
    <row r="138" spans="1:6" hidden="1" x14ac:dyDescent="0.2">
      <c r="A138" s="57"/>
      <c r="B138" s="48"/>
      <c r="C138" s="48"/>
      <c r="D138" s="48"/>
      <c r="E138" s="48"/>
      <c r="F138" s="48"/>
    </row>
    <row r="139" spans="1:6" hidden="1" x14ac:dyDescent="0.2"/>
    <row r="140" spans="1:6" hidden="1" x14ac:dyDescent="0.2"/>
    <row r="141" spans="1:6" hidden="1" x14ac:dyDescent="0.2"/>
    <row r="142" spans="1:6" hidden="1" x14ac:dyDescent="0.2"/>
    <row r="143" spans="1:6" hidden="1" x14ac:dyDescent="0.2"/>
    <row r="144" spans="1:6" hidden="1" x14ac:dyDescent="0.2"/>
    <row r="145" hidden="1" x14ac:dyDescent="0.2"/>
    <row r="146" x14ac:dyDescent="0.2"/>
    <row r="147" x14ac:dyDescent="0.2"/>
    <row r="148" x14ac:dyDescent="0.2"/>
    <row r="149" x14ac:dyDescent="0.2"/>
  </sheetData>
  <sheetProtection sheet="1" formatCells="0" formatRows="0" insertColumns="0" insertRows="0" deleteRows="0"/>
  <mergeCells count="15">
    <mergeCell ref="B7:E7"/>
    <mergeCell ref="B5:E5"/>
    <mergeCell ref="D113:E113"/>
    <mergeCell ref="A1:E1"/>
    <mergeCell ref="A24:E24"/>
    <mergeCell ref="A101:E101"/>
    <mergeCell ref="B2:E2"/>
    <mergeCell ref="B3:E3"/>
    <mergeCell ref="B4:E4"/>
    <mergeCell ref="A8:E8"/>
    <mergeCell ref="A9:E9"/>
    <mergeCell ref="B6:E6"/>
    <mergeCell ref="D22:E22"/>
    <mergeCell ref="D99:E99"/>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21 A103:A112 A26:A98"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2 A25 A11" xr:uid="{00000000-0002-0000-0200-000001000000}"/>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B12:B21 B103:B112 B26:B98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59" t="s">
        <v>6</v>
      </c>
      <c r="B1" s="159"/>
      <c r="C1" s="159"/>
      <c r="D1" s="159"/>
      <c r="E1" s="159"/>
      <c r="F1" s="40"/>
    </row>
    <row r="2" spans="1:6" ht="21" customHeight="1" x14ac:dyDescent="0.2">
      <c r="A2" s="4" t="s">
        <v>2</v>
      </c>
      <c r="B2" s="162" t="str">
        <f>'Summary and sign-off'!B2:F2</f>
        <v>Takeovers Panel</v>
      </c>
      <c r="C2" s="162"/>
      <c r="D2" s="162"/>
      <c r="E2" s="162"/>
      <c r="F2" s="40"/>
    </row>
    <row r="3" spans="1:6" ht="21" customHeight="1" x14ac:dyDescent="0.2">
      <c r="A3" s="4" t="s">
        <v>3</v>
      </c>
      <c r="B3" s="162" t="str">
        <f>'Summary and sign-off'!B3:F3</f>
        <v>Andrew Hudson</v>
      </c>
      <c r="C3" s="162"/>
      <c r="D3" s="162"/>
      <c r="E3" s="162"/>
      <c r="F3" s="40"/>
    </row>
    <row r="4" spans="1:6" ht="21" customHeight="1" x14ac:dyDescent="0.2">
      <c r="A4" s="4" t="s">
        <v>77</v>
      </c>
      <c r="B4" s="162">
        <f>'Summary and sign-off'!B4:F4</f>
        <v>43282</v>
      </c>
      <c r="C4" s="162"/>
      <c r="D4" s="162"/>
      <c r="E4" s="162"/>
      <c r="F4" s="40"/>
    </row>
    <row r="5" spans="1:6" ht="21" customHeight="1" x14ac:dyDescent="0.2">
      <c r="A5" s="4" t="s">
        <v>78</v>
      </c>
      <c r="B5" s="162">
        <f>'Summary and sign-off'!B5:F5</f>
        <v>43646</v>
      </c>
      <c r="C5" s="162"/>
      <c r="D5" s="162"/>
      <c r="E5" s="162"/>
      <c r="F5" s="40"/>
    </row>
    <row r="6" spans="1:6" ht="21" customHeight="1" x14ac:dyDescent="0.2">
      <c r="A6" s="4" t="s">
        <v>29</v>
      </c>
      <c r="B6" s="157" t="s">
        <v>28</v>
      </c>
      <c r="C6" s="157"/>
      <c r="D6" s="157"/>
      <c r="E6" s="157"/>
      <c r="F6" s="40"/>
    </row>
    <row r="7" spans="1:6" ht="21" customHeight="1" x14ac:dyDescent="0.2">
      <c r="A7" s="4" t="s">
        <v>104</v>
      </c>
      <c r="B7" s="157" t="s">
        <v>116</v>
      </c>
      <c r="C7" s="157"/>
      <c r="D7" s="157"/>
      <c r="E7" s="157"/>
      <c r="F7" s="40"/>
    </row>
    <row r="8" spans="1:6" ht="35.25" customHeight="1" x14ac:dyDescent="0.25">
      <c r="A8" s="172" t="s">
        <v>158</v>
      </c>
      <c r="B8" s="172"/>
      <c r="C8" s="173"/>
      <c r="D8" s="173"/>
      <c r="E8" s="173"/>
      <c r="F8" s="44"/>
    </row>
    <row r="9" spans="1:6" ht="35.25" customHeight="1" x14ac:dyDescent="0.25">
      <c r="A9" s="170" t="s">
        <v>135</v>
      </c>
      <c r="B9" s="171"/>
      <c r="C9" s="171"/>
      <c r="D9" s="171"/>
      <c r="E9" s="171"/>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14"/>
      <c r="B12" s="111"/>
      <c r="C12" s="116"/>
      <c r="D12" s="116"/>
      <c r="E12" s="117"/>
      <c r="F12" s="2"/>
    </row>
    <row r="13" spans="1:6" s="89" customFormat="1" x14ac:dyDescent="0.2">
      <c r="A13" s="114">
        <v>43349</v>
      </c>
      <c r="B13" s="111">
        <v>6.96</v>
      </c>
      <c r="C13" s="116" t="s">
        <v>233</v>
      </c>
      <c r="D13" s="116" t="s">
        <v>245</v>
      </c>
      <c r="E13" s="117" t="s">
        <v>186</v>
      </c>
      <c r="F13" s="2"/>
    </row>
    <row r="14" spans="1:6" s="89" customFormat="1" x14ac:dyDescent="0.2">
      <c r="A14" s="114">
        <v>43388</v>
      </c>
      <c r="B14" s="111">
        <v>359.09</v>
      </c>
      <c r="C14" s="116" t="s">
        <v>234</v>
      </c>
      <c r="D14" s="116" t="s">
        <v>201</v>
      </c>
      <c r="E14" s="117" t="s">
        <v>186</v>
      </c>
      <c r="F14" s="2"/>
    </row>
    <row r="15" spans="1:6" s="89" customFormat="1" x14ac:dyDescent="0.2">
      <c r="A15" s="114">
        <v>43410</v>
      </c>
      <c r="B15" s="111">
        <v>11.3</v>
      </c>
      <c r="C15" s="116" t="s">
        <v>235</v>
      </c>
      <c r="D15" s="116" t="s">
        <v>245</v>
      </c>
      <c r="E15" s="117" t="s">
        <v>186</v>
      </c>
      <c r="F15" s="2"/>
    </row>
    <row r="16" spans="1:6" s="89" customFormat="1" x14ac:dyDescent="0.2">
      <c r="A16" s="114">
        <v>43452</v>
      </c>
      <c r="B16" s="111">
        <v>591.32000000000005</v>
      </c>
      <c r="C16" s="116" t="s">
        <v>198</v>
      </c>
      <c r="D16" s="116" t="s">
        <v>246</v>
      </c>
      <c r="E16" s="117" t="s">
        <v>186</v>
      </c>
      <c r="F16" s="2"/>
    </row>
    <row r="17" spans="1:6" s="89" customFormat="1" x14ac:dyDescent="0.2">
      <c r="A17" s="114">
        <v>43500</v>
      </c>
      <c r="B17" s="111">
        <v>25.22</v>
      </c>
      <c r="C17" s="116" t="s">
        <v>236</v>
      </c>
      <c r="D17" s="116" t="s">
        <v>247</v>
      </c>
      <c r="E17" s="117" t="s">
        <v>186</v>
      </c>
      <c r="F17" s="2"/>
    </row>
    <row r="18" spans="1:6" s="89" customFormat="1" x14ac:dyDescent="0.2">
      <c r="A18" s="114">
        <v>43563</v>
      </c>
      <c r="B18" s="111">
        <f>95.22+195.43</f>
        <v>290.64999999999998</v>
      </c>
      <c r="C18" s="116" t="s">
        <v>237</v>
      </c>
      <c r="D18" s="116" t="s">
        <v>248</v>
      </c>
      <c r="E18" s="117" t="s">
        <v>186</v>
      </c>
      <c r="F18" s="2"/>
    </row>
    <row r="19" spans="1:6" s="89" customFormat="1" x14ac:dyDescent="0.2">
      <c r="A19" s="114"/>
      <c r="B19" s="111"/>
      <c r="C19" s="116"/>
      <c r="D19" s="116"/>
      <c r="E19" s="117"/>
      <c r="F19" s="2"/>
    </row>
    <row r="20" spans="1:6" s="89" customFormat="1" x14ac:dyDescent="0.2">
      <c r="A20" s="114"/>
      <c r="B20" s="111"/>
      <c r="C20" s="116"/>
      <c r="D20" s="116"/>
      <c r="E20" s="117"/>
      <c r="F20" s="2"/>
    </row>
    <row r="21" spans="1:6" s="89" customFormat="1" x14ac:dyDescent="0.2">
      <c r="A21" s="110"/>
      <c r="B21" s="111"/>
      <c r="C21" s="116"/>
      <c r="D21" s="116"/>
      <c r="E21" s="117"/>
      <c r="F21" s="2"/>
    </row>
    <row r="22" spans="1:6" s="89" customFormat="1" x14ac:dyDescent="0.2">
      <c r="A22" s="110"/>
      <c r="B22" s="111"/>
      <c r="C22" s="116"/>
      <c r="D22" s="116"/>
      <c r="E22" s="117"/>
      <c r="F22" s="2"/>
    </row>
    <row r="23" spans="1:6" s="89" customFormat="1" ht="11.25" hidden="1" customHeight="1" x14ac:dyDescent="0.2">
      <c r="A23" s="110"/>
      <c r="B23" s="111"/>
      <c r="C23" s="116"/>
      <c r="D23" s="116"/>
      <c r="E23" s="117"/>
      <c r="F23" s="2"/>
    </row>
    <row r="24" spans="1:6" ht="34.5" customHeight="1" x14ac:dyDescent="0.2">
      <c r="A24" s="90" t="s">
        <v>129</v>
      </c>
      <c r="B24" s="102">
        <f>SUM(B11:B23)</f>
        <v>1284.54</v>
      </c>
      <c r="C24" s="123" t="str">
        <f>IF(SUBTOTAL(3,B11:B23)=SUBTOTAL(103,B11:B23),'Summary and sign-off'!$A$47,'Summary and sign-off'!$A$48)</f>
        <v>Check - there are no hidden rows with data</v>
      </c>
      <c r="D24" s="163" t="str">
        <f>IF('Summary and sign-off'!F57='Summary and sign-off'!F53,'Summary and sign-off'!A50,'Summary and sign-off'!A49)</f>
        <v>Check - each entry provides sufficient information</v>
      </c>
      <c r="E24" s="163"/>
      <c r="F24" s="2"/>
    </row>
    <row r="25" spans="1:6" x14ac:dyDescent="0.2">
      <c r="A25" s="23"/>
      <c r="B25" s="22"/>
      <c r="C25" s="22"/>
      <c r="D25" s="22"/>
      <c r="E25" s="22"/>
      <c r="F25" s="40"/>
    </row>
    <row r="26" spans="1:6" x14ac:dyDescent="0.2">
      <c r="A26" s="23" t="s">
        <v>8</v>
      </c>
      <c r="B26" s="24"/>
      <c r="C26" s="29"/>
      <c r="D26" s="22"/>
      <c r="E26" s="22"/>
      <c r="F26" s="40"/>
    </row>
    <row r="27" spans="1:6" ht="12.75" customHeight="1" x14ac:dyDescent="0.2">
      <c r="A27" s="25" t="s">
        <v>160</v>
      </c>
      <c r="B27" s="25"/>
      <c r="C27" s="25"/>
      <c r="D27" s="25"/>
      <c r="E27" s="25"/>
      <c r="F27" s="40"/>
    </row>
    <row r="28" spans="1:6" x14ac:dyDescent="0.2">
      <c r="A28" s="25" t="s">
        <v>159</v>
      </c>
      <c r="B28" s="33"/>
      <c r="C28" s="45"/>
      <c r="D28" s="46"/>
      <c r="E28" s="46"/>
      <c r="F28" s="40"/>
    </row>
    <row r="29" spans="1:6" x14ac:dyDescent="0.2">
      <c r="A29" s="25" t="s">
        <v>157</v>
      </c>
      <c r="B29" s="27"/>
      <c r="C29" s="28"/>
      <c r="D29" s="28"/>
      <c r="E29" s="28"/>
      <c r="F29" s="29"/>
    </row>
    <row r="30" spans="1:6" x14ac:dyDescent="0.2">
      <c r="A30" s="33" t="s">
        <v>13</v>
      </c>
      <c r="B30" s="33"/>
      <c r="C30" s="45"/>
      <c r="D30" s="45"/>
      <c r="E30" s="45"/>
      <c r="F30" s="40"/>
    </row>
    <row r="31" spans="1:6" ht="12.75" customHeight="1" x14ac:dyDescent="0.2">
      <c r="A31" s="33" t="s">
        <v>166</v>
      </c>
      <c r="B31" s="33"/>
      <c r="C31" s="47"/>
      <c r="D31" s="47"/>
      <c r="E31" s="35"/>
      <c r="F31" s="40"/>
    </row>
    <row r="32" spans="1:6" x14ac:dyDescent="0.2">
      <c r="A32" s="22"/>
      <c r="B32" s="22"/>
      <c r="C32" s="22"/>
      <c r="D32" s="22"/>
      <c r="E32" s="22"/>
      <c r="F32" s="40"/>
    </row>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x14ac:dyDescent="0.2"/>
    <row r="52" x14ac:dyDescent="0.2"/>
  </sheetData>
  <sheetProtection sheet="1" formatCells="0" insertRows="0" deleteRows="0"/>
  <mergeCells count="10">
    <mergeCell ref="D24:E24"/>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3" xr:uid="{00000000-0002-0000-03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B11:B23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1"/>
  <sheetViews>
    <sheetView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59" t="s">
        <v>6</v>
      </c>
      <c r="B1" s="159"/>
      <c r="C1" s="159"/>
      <c r="D1" s="159"/>
      <c r="E1" s="159"/>
      <c r="F1" s="26"/>
    </row>
    <row r="2" spans="1:6" ht="21" customHeight="1" x14ac:dyDescent="0.2">
      <c r="A2" s="4" t="s">
        <v>2</v>
      </c>
      <c r="B2" s="162" t="str">
        <f>'Summary and sign-off'!B2:F2</f>
        <v>Takeovers Panel</v>
      </c>
      <c r="C2" s="162"/>
      <c r="D2" s="162"/>
      <c r="E2" s="162"/>
      <c r="F2" s="26"/>
    </row>
    <row r="3" spans="1:6" ht="21" customHeight="1" x14ac:dyDescent="0.2">
      <c r="A3" s="4" t="s">
        <v>3</v>
      </c>
      <c r="B3" s="162" t="str">
        <f>'Summary and sign-off'!B3:F3</f>
        <v>Andrew Hudson</v>
      </c>
      <c r="C3" s="162"/>
      <c r="D3" s="162"/>
      <c r="E3" s="162"/>
      <c r="F3" s="26"/>
    </row>
    <row r="4" spans="1:6" ht="21" customHeight="1" x14ac:dyDescent="0.2">
      <c r="A4" s="4" t="s">
        <v>77</v>
      </c>
      <c r="B4" s="162">
        <f>'Summary and sign-off'!B4:F4</f>
        <v>43282</v>
      </c>
      <c r="C4" s="162"/>
      <c r="D4" s="162"/>
      <c r="E4" s="162"/>
      <c r="F4" s="26"/>
    </row>
    <row r="5" spans="1:6" ht="21" customHeight="1" x14ac:dyDescent="0.2">
      <c r="A5" s="4" t="s">
        <v>78</v>
      </c>
      <c r="B5" s="162">
        <f>'Summary and sign-off'!B5:F5</f>
        <v>43646</v>
      </c>
      <c r="C5" s="162"/>
      <c r="D5" s="162"/>
      <c r="E5" s="162"/>
      <c r="F5" s="26"/>
    </row>
    <row r="6" spans="1:6" ht="21" customHeight="1" x14ac:dyDescent="0.2">
      <c r="A6" s="4" t="s">
        <v>29</v>
      </c>
      <c r="B6" s="157" t="s">
        <v>28</v>
      </c>
      <c r="C6" s="157"/>
      <c r="D6" s="157"/>
      <c r="E6" s="157"/>
      <c r="F6" s="36"/>
    </row>
    <row r="7" spans="1:6" ht="21" customHeight="1" x14ac:dyDescent="0.2">
      <c r="A7" s="4" t="s">
        <v>104</v>
      </c>
      <c r="B7" s="157" t="s">
        <v>116</v>
      </c>
      <c r="C7" s="157"/>
      <c r="D7" s="157"/>
      <c r="E7" s="157"/>
      <c r="F7" s="36"/>
    </row>
    <row r="8" spans="1:6" ht="35.25" customHeight="1" x14ac:dyDescent="0.2">
      <c r="A8" s="166" t="s">
        <v>0</v>
      </c>
      <c r="B8" s="166"/>
      <c r="C8" s="173"/>
      <c r="D8" s="173"/>
      <c r="E8" s="173"/>
      <c r="F8" s="26"/>
    </row>
    <row r="9" spans="1:6" ht="35.25" customHeight="1" x14ac:dyDescent="0.2">
      <c r="A9" s="174" t="s">
        <v>127</v>
      </c>
      <c r="B9" s="175"/>
      <c r="C9" s="175"/>
      <c r="D9" s="175"/>
      <c r="E9" s="175"/>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89" customFormat="1" x14ac:dyDescent="0.2">
      <c r="A12" s="114"/>
      <c r="B12" s="111"/>
      <c r="C12" s="116"/>
      <c r="D12" s="116"/>
      <c r="E12" s="117"/>
      <c r="F12" s="3"/>
    </row>
    <row r="13" spans="1:6" s="89" customFormat="1" x14ac:dyDescent="0.2">
      <c r="A13" s="114"/>
      <c r="B13" s="111"/>
      <c r="C13" s="116"/>
      <c r="D13" s="116"/>
      <c r="E13" s="117"/>
      <c r="F13" s="3"/>
    </row>
    <row r="14" spans="1:6" s="89" customFormat="1" x14ac:dyDescent="0.2">
      <c r="A14" s="114">
        <v>43314</v>
      </c>
      <c r="B14" s="111">
        <f>1919.57/2</f>
        <v>959.78499999999997</v>
      </c>
      <c r="C14" s="116" t="s">
        <v>229</v>
      </c>
      <c r="D14" s="116" t="s">
        <v>243</v>
      </c>
      <c r="E14" s="117" t="s">
        <v>186</v>
      </c>
      <c r="F14" s="3"/>
    </row>
    <row r="15" spans="1:6" s="89" customFormat="1" x14ac:dyDescent="0.2">
      <c r="A15" s="114">
        <v>43346</v>
      </c>
      <c r="B15" s="111">
        <v>39.130000000000003</v>
      </c>
      <c r="C15" s="116" t="s">
        <v>229</v>
      </c>
      <c r="D15" s="116" t="s">
        <v>243</v>
      </c>
      <c r="E15" s="117" t="s">
        <v>186</v>
      </c>
      <c r="F15" s="3"/>
    </row>
    <row r="16" spans="1:6" s="89" customFormat="1" x14ac:dyDescent="0.2">
      <c r="A16" s="114" t="s">
        <v>224</v>
      </c>
      <c r="B16" s="111">
        <v>1263</v>
      </c>
      <c r="C16" s="116" t="s">
        <v>230</v>
      </c>
      <c r="D16" s="116" t="s">
        <v>240</v>
      </c>
      <c r="E16" s="117" t="s">
        <v>244</v>
      </c>
      <c r="F16" s="3"/>
    </row>
    <row r="17" spans="1:6" s="89" customFormat="1" x14ac:dyDescent="0.2">
      <c r="A17" s="114" t="s">
        <v>249</v>
      </c>
      <c r="B17" s="111">
        <v>28.84</v>
      </c>
      <c r="C17" s="116" t="s">
        <v>228</v>
      </c>
      <c r="D17" s="116" t="s">
        <v>242</v>
      </c>
      <c r="E17" s="117" t="s">
        <v>244</v>
      </c>
      <c r="F17" s="3"/>
    </row>
    <row r="18" spans="1:6" s="89" customFormat="1" x14ac:dyDescent="0.2">
      <c r="A18" s="114" t="s">
        <v>224</v>
      </c>
      <c r="B18" s="111">
        <v>1191.92</v>
      </c>
      <c r="C18" s="116" t="s">
        <v>225</v>
      </c>
      <c r="D18" s="116" t="s">
        <v>241</v>
      </c>
      <c r="E18" s="117" t="s">
        <v>244</v>
      </c>
      <c r="F18" s="3"/>
    </row>
    <row r="19" spans="1:6" s="89" customFormat="1" x14ac:dyDescent="0.2">
      <c r="A19" s="114" t="s">
        <v>224</v>
      </c>
      <c r="B19" s="111">
        <v>430.43</v>
      </c>
      <c r="C19" s="116" t="s">
        <v>226</v>
      </c>
      <c r="D19" s="116" t="s">
        <v>241</v>
      </c>
      <c r="E19" s="117" t="s">
        <v>244</v>
      </c>
      <c r="F19" s="3"/>
    </row>
    <row r="20" spans="1:6" s="89" customFormat="1" x14ac:dyDescent="0.2">
      <c r="A20" s="114"/>
      <c r="B20" s="111"/>
      <c r="C20" s="116"/>
      <c r="D20" s="116"/>
      <c r="E20" s="117"/>
      <c r="F20" s="3"/>
    </row>
    <row r="21" spans="1:6" s="89" customFormat="1" x14ac:dyDescent="0.2">
      <c r="A21" s="114"/>
      <c r="B21" s="111"/>
      <c r="C21" s="116" t="s">
        <v>227</v>
      </c>
      <c r="D21" s="116"/>
      <c r="E21" s="117"/>
      <c r="F21" s="3"/>
    </row>
    <row r="22" spans="1:6" s="89" customFormat="1" x14ac:dyDescent="0.2">
      <c r="A22" s="114"/>
      <c r="B22" s="111"/>
      <c r="C22" s="116"/>
      <c r="D22" s="116"/>
      <c r="E22" s="117"/>
      <c r="F22" s="3"/>
    </row>
    <row r="23" spans="1:6" s="89" customFormat="1" x14ac:dyDescent="0.2">
      <c r="A23" s="110"/>
      <c r="B23" s="111"/>
      <c r="C23" s="116"/>
      <c r="D23" s="116"/>
      <c r="E23" s="117"/>
      <c r="F23" s="3"/>
    </row>
    <row r="24" spans="1:6" s="89" customFormat="1" x14ac:dyDescent="0.2">
      <c r="A24" s="110"/>
      <c r="B24" s="111"/>
      <c r="C24" s="116"/>
      <c r="D24" s="116"/>
      <c r="E24" s="117"/>
      <c r="F24" s="3"/>
    </row>
    <row r="25" spans="1:6" s="89" customFormat="1" hidden="1" x14ac:dyDescent="0.2">
      <c r="A25" s="110"/>
      <c r="B25" s="111"/>
      <c r="C25" s="116"/>
      <c r="D25" s="116"/>
      <c r="E25" s="117"/>
      <c r="F25" s="3"/>
    </row>
    <row r="26" spans="1:6" ht="34.5" customHeight="1" x14ac:dyDescent="0.2">
      <c r="A26" s="90" t="s">
        <v>136</v>
      </c>
      <c r="B26" s="102">
        <f>SUM(B11:B25)</f>
        <v>3913.105</v>
      </c>
      <c r="C26" s="123" t="str">
        <f>IF(SUBTOTAL(3,B11:B25)=SUBTOTAL(103,B11:B25),'Summary and sign-off'!$A$47,'Summary and sign-off'!$A$48)</f>
        <v>Check - there are no hidden rows with data</v>
      </c>
      <c r="D26" s="163" t="str">
        <f>IF('Summary and sign-off'!F58='Summary and sign-off'!F53,'Summary and sign-off'!A50,'Summary and sign-off'!A49)</f>
        <v>Check - each entry provides sufficient information</v>
      </c>
      <c r="E26" s="163"/>
      <c r="F26" s="39"/>
    </row>
    <row r="27" spans="1:6" ht="14.1" customHeight="1" x14ac:dyDescent="0.2">
      <c r="A27" s="40"/>
      <c r="B27" s="29"/>
      <c r="C27" s="22"/>
      <c r="D27" s="22"/>
      <c r="E27" s="22"/>
      <c r="F27" s="26"/>
    </row>
    <row r="28" spans="1:6" x14ac:dyDescent="0.2">
      <c r="A28" s="23" t="s">
        <v>7</v>
      </c>
      <c r="B28" s="22"/>
      <c r="C28" s="22"/>
      <c r="D28" s="22"/>
      <c r="E28" s="22"/>
      <c r="F28" s="26"/>
    </row>
    <row r="29" spans="1:6" ht="12.6" customHeight="1" x14ac:dyDescent="0.2">
      <c r="A29" s="25" t="s">
        <v>50</v>
      </c>
      <c r="B29" s="22"/>
      <c r="C29" s="22"/>
      <c r="D29" s="22"/>
      <c r="E29" s="22"/>
      <c r="F29" s="26"/>
    </row>
    <row r="30" spans="1:6" x14ac:dyDescent="0.2">
      <c r="A30" s="25" t="s">
        <v>157</v>
      </c>
      <c r="B30" s="27"/>
      <c r="C30" s="28"/>
      <c r="D30" s="28"/>
      <c r="E30" s="28"/>
      <c r="F30" s="29"/>
    </row>
    <row r="31" spans="1:6" x14ac:dyDescent="0.2">
      <c r="A31" s="33" t="s">
        <v>13</v>
      </c>
      <c r="B31" s="34"/>
      <c r="C31" s="29"/>
      <c r="D31" s="29"/>
      <c r="E31" s="29"/>
      <c r="F31" s="29"/>
    </row>
    <row r="32" spans="1:6" ht="12.75" customHeight="1" x14ac:dyDescent="0.2">
      <c r="A32" s="33" t="s">
        <v>166</v>
      </c>
      <c r="B32" s="41"/>
      <c r="C32" s="35"/>
      <c r="D32" s="35"/>
      <c r="E32" s="35"/>
      <c r="F32" s="35"/>
    </row>
    <row r="33" spans="1:6" x14ac:dyDescent="0.2">
      <c r="A33" s="40"/>
      <c r="B33" s="42"/>
      <c r="C33" s="22"/>
      <c r="D33" s="22"/>
      <c r="E33" s="22"/>
      <c r="F33" s="40"/>
    </row>
    <row r="34" spans="1:6" hidden="1" x14ac:dyDescent="0.2">
      <c r="A34" s="22"/>
      <c r="B34" s="22"/>
      <c r="C34" s="22"/>
      <c r="D34" s="22"/>
      <c r="E34" s="40"/>
    </row>
    <row r="35" spans="1:6" ht="12.75" hidden="1" customHeight="1" x14ac:dyDescent="0.2"/>
    <row r="36" spans="1:6" hidden="1" x14ac:dyDescent="0.2">
      <c r="A36" s="43"/>
      <c r="B36" s="43"/>
      <c r="C36" s="43"/>
      <c r="D36" s="43"/>
      <c r="E36" s="43"/>
      <c r="F36" s="26"/>
    </row>
    <row r="37" spans="1:6" hidden="1" x14ac:dyDescent="0.2">
      <c r="A37" s="43"/>
      <c r="B37" s="43"/>
      <c r="C37" s="43"/>
      <c r="D37" s="43"/>
      <c r="E37" s="43"/>
      <c r="F37" s="26"/>
    </row>
    <row r="38" spans="1:6" hidden="1" x14ac:dyDescent="0.2">
      <c r="A38" s="43"/>
      <c r="B38" s="43"/>
      <c r="C38" s="43"/>
      <c r="D38" s="43"/>
      <c r="E38" s="43"/>
      <c r="F38" s="26"/>
    </row>
    <row r="39" spans="1:6" hidden="1" x14ac:dyDescent="0.2">
      <c r="A39" s="43"/>
      <c r="B39" s="43"/>
      <c r="C39" s="43"/>
      <c r="D39" s="43"/>
      <c r="E39" s="43"/>
      <c r="F39" s="26"/>
    </row>
    <row r="40" spans="1:6" hidden="1" x14ac:dyDescent="0.2">
      <c r="A40" s="43"/>
      <c r="B40" s="43"/>
      <c r="C40" s="43"/>
      <c r="D40" s="43"/>
      <c r="E40" s="43"/>
      <c r="F40" s="26"/>
    </row>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sheetData>
  <sheetProtection sheet="1" formatCells="0" insertRows="0" deleteRows="0"/>
  <mergeCells count="10">
    <mergeCell ref="D26:E26"/>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B11:B25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6"/>
  <sheetViews>
    <sheetView zoomScaleNormal="100" workbookViewId="0">
      <selection activeCell="G13" sqref="G13"/>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59" t="s">
        <v>32</v>
      </c>
      <c r="B1" s="159"/>
      <c r="C1" s="159"/>
      <c r="D1" s="159"/>
      <c r="E1" s="159"/>
      <c r="F1" s="159"/>
    </row>
    <row r="2" spans="1:6" ht="21" customHeight="1" x14ac:dyDescent="0.2">
      <c r="A2" s="4" t="s">
        <v>2</v>
      </c>
      <c r="B2" s="162" t="str">
        <f>'Summary and sign-off'!B2:F2</f>
        <v>Takeovers Panel</v>
      </c>
      <c r="C2" s="162"/>
      <c r="D2" s="162"/>
      <c r="E2" s="162"/>
      <c r="F2" s="162"/>
    </row>
    <row r="3" spans="1:6" ht="21" customHeight="1" x14ac:dyDescent="0.2">
      <c r="A3" s="4" t="s">
        <v>3</v>
      </c>
      <c r="B3" s="162" t="str">
        <f>'Summary and sign-off'!B3:F3</f>
        <v>Andrew Hudson</v>
      </c>
      <c r="C3" s="162"/>
      <c r="D3" s="162"/>
      <c r="E3" s="162"/>
      <c r="F3" s="162"/>
    </row>
    <row r="4" spans="1:6" ht="21" customHeight="1" x14ac:dyDescent="0.2">
      <c r="A4" s="4" t="s">
        <v>77</v>
      </c>
      <c r="B4" s="162">
        <f>'Summary and sign-off'!B4:F4</f>
        <v>43282</v>
      </c>
      <c r="C4" s="162"/>
      <c r="D4" s="162"/>
      <c r="E4" s="162"/>
      <c r="F4" s="162"/>
    </row>
    <row r="5" spans="1:6" ht="21" customHeight="1" x14ac:dyDescent="0.2">
      <c r="A5" s="4" t="s">
        <v>78</v>
      </c>
      <c r="B5" s="162">
        <f>'Summary and sign-off'!B5:F5</f>
        <v>43646</v>
      </c>
      <c r="C5" s="162"/>
      <c r="D5" s="162"/>
      <c r="E5" s="162"/>
      <c r="F5" s="162"/>
    </row>
    <row r="6" spans="1:6" ht="21" customHeight="1" x14ac:dyDescent="0.2">
      <c r="A6" s="4" t="s">
        <v>167</v>
      </c>
      <c r="B6" s="157" t="s">
        <v>28</v>
      </c>
      <c r="C6" s="157"/>
      <c r="D6" s="157"/>
      <c r="E6" s="157"/>
      <c r="F6" s="157"/>
    </row>
    <row r="7" spans="1:6" ht="21" customHeight="1" x14ac:dyDescent="0.2">
      <c r="A7" s="4" t="s">
        <v>104</v>
      </c>
      <c r="B7" s="157" t="s">
        <v>116</v>
      </c>
      <c r="C7" s="157"/>
      <c r="D7" s="157"/>
      <c r="E7" s="157"/>
      <c r="F7" s="157"/>
    </row>
    <row r="8" spans="1:6" ht="36" customHeight="1" x14ac:dyDescent="0.2">
      <c r="A8" s="166" t="s">
        <v>52</v>
      </c>
      <c r="B8" s="166"/>
      <c r="C8" s="166"/>
      <c r="D8" s="166"/>
      <c r="E8" s="166"/>
      <c r="F8" s="166"/>
    </row>
    <row r="9" spans="1:6" ht="36" customHeight="1" x14ac:dyDescent="0.2">
      <c r="A9" s="174" t="s">
        <v>134</v>
      </c>
      <c r="B9" s="175"/>
      <c r="C9" s="175"/>
      <c r="D9" s="175"/>
      <c r="E9" s="175"/>
      <c r="F9" s="175"/>
    </row>
    <row r="10" spans="1:6" ht="39"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x14ac:dyDescent="0.2">
      <c r="A12" s="114"/>
      <c r="B12" s="119"/>
      <c r="C12" s="122"/>
      <c r="D12" s="119"/>
      <c r="E12" s="118"/>
      <c r="F12" s="120"/>
    </row>
    <row r="13" spans="1:6" s="89" customFormat="1" x14ac:dyDescent="0.2">
      <c r="A13" s="114"/>
      <c r="B13" s="119" t="s">
        <v>217</v>
      </c>
      <c r="C13" s="122" t="s">
        <v>34</v>
      </c>
      <c r="D13" s="119" t="s">
        <v>218</v>
      </c>
      <c r="E13" s="118" t="s">
        <v>41</v>
      </c>
      <c r="F13" s="120"/>
    </row>
    <row r="14" spans="1:6" s="89" customFormat="1" x14ac:dyDescent="0.2">
      <c r="A14" s="114">
        <v>43636</v>
      </c>
      <c r="B14" s="119" t="s">
        <v>231</v>
      </c>
      <c r="C14" s="122" t="s">
        <v>36</v>
      </c>
      <c r="D14" s="119" t="s">
        <v>215</v>
      </c>
      <c r="E14" s="118" t="s">
        <v>39</v>
      </c>
      <c r="F14" s="120" t="s">
        <v>216</v>
      </c>
    </row>
    <row r="15" spans="1:6" s="89" customFormat="1" x14ac:dyDescent="0.2">
      <c r="A15" s="114">
        <v>43446</v>
      </c>
      <c r="B15" s="119" t="s">
        <v>219</v>
      </c>
      <c r="C15" s="122" t="s">
        <v>36</v>
      </c>
      <c r="D15" s="119" t="s">
        <v>220</v>
      </c>
      <c r="E15" s="118" t="s">
        <v>41</v>
      </c>
      <c r="F15" s="120" t="s">
        <v>216</v>
      </c>
    </row>
    <row r="16" spans="1:6" s="89" customFormat="1" x14ac:dyDescent="0.2">
      <c r="A16" s="114">
        <v>43452</v>
      </c>
      <c r="B16" s="119" t="s">
        <v>232</v>
      </c>
      <c r="C16" s="122" t="s">
        <v>36</v>
      </c>
      <c r="D16" s="119" t="s">
        <v>218</v>
      </c>
      <c r="E16" s="118" t="s">
        <v>39</v>
      </c>
      <c r="F16" s="120" t="s">
        <v>221</v>
      </c>
    </row>
    <row r="17" spans="1:7" s="89" customFormat="1" x14ac:dyDescent="0.2">
      <c r="A17" s="114"/>
      <c r="B17" s="119"/>
      <c r="C17" s="122"/>
      <c r="D17" s="119"/>
      <c r="E17" s="118"/>
      <c r="F17" s="120"/>
    </row>
    <row r="18" spans="1:7" s="89" customFormat="1" x14ac:dyDescent="0.2">
      <c r="A18" s="114"/>
      <c r="B18" s="119"/>
      <c r="C18" s="122"/>
      <c r="D18" s="119"/>
      <c r="E18" s="118"/>
      <c r="F18" s="120"/>
    </row>
    <row r="19" spans="1:7" s="89" customFormat="1" x14ac:dyDescent="0.2">
      <c r="A19" s="114"/>
      <c r="B19" s="119"/>
      <c r="C19" s="122"/>
      <c r="D19" s="119"/>
      <c r="E19" s="118"/>
      <c r="F19" s="120"/>
    </row>
    <row r="20" spans="1:7" s="89" customFormat="1" x14ac:dyDescent="0.2">
      <c r="A20" s="114"/>
      <c r="B20" s="119"/>
      <c r="C20" s="122"/>
      <c r="D20" s="119"/>
      <c r="E20" s="118"/>
      <c r="F20" s="120"/>
    </row>
    <row r="21" spans="1:7" s="89" customFormat="1" x14ac:dyDescent="0.2">
      <c r="A21" s="114"/>
      <c r="B21" s="119"/>
      <c r="C21" s="122"/>
      <c r="D21" s="119"/>
      <c r="E21" s="118"/>
      <c r="F21" s="120"/>
    </row>
    <row r="22" spans="1:7" s="89" customFormat="1" x14ac:dyDescent="0.2">
      <c r="A22" s="114"/>
      <c r="B22" s="119"/>
      <c r="C22" s="122"/>
      <c r="D22" s="119"/>
      <c r="E22" s="118"/>
      <c r="F22" s="120"/>
    </row>
    <row r="23" spans="1:7" s="89" customFormat="1" x14ac:dyDescent="0.2">
      <c r="A23" s="114"/>
      <c r="B23" s="119"/>
      <c r="C23" s="122"/>
      <c r="D23" s="119"/>
      <c r="E23" s="118"/>
      <c r="F23" s="120"/>
    </row>
    <row r="24" spans="1:7" s="89" customFormat="1" x14ac:dyDescent="0.2">
      <c r="A24" s="114"/>
      <c r="B24" s="119"/>
      <c r="C24" s="122"/>
      <c r="D24" s="119"/>
      <c r="E24" s="118"/>
      <c r="F24" s="120"/>
    </row>
    <row r="25" spans="1:7" s="89" customFormat="1" hidden="1" x14ac:dyDescent="0.2">
      <c r="A25" s="114"/>
      <c r="B25" s="116"/>
      <c r="C25" s="122"/>
      <c r="D25" s="116"/>
      <c r="E25" s="118"/>
      <c r="F25" s="117"/>
    </row>
    <row r="26" spans="1:7" ht="34.5" customHeight="1" x14ac:dyDescent="0.2">
      <c r="A26" s="91" t="s">
        <v>164</v>
      </c>
      <c r="B26" s="92" t="s">
        <v>35</v>
      </c>
      <c r="C26" s="93">
        <f>C27+C28</f>
        <v>4</v>
      </c>
      <c r="D26" s="131" t="str">
        <f>IF(SUBTOTAL(3,C11:C25)=SUBTOTAL(103,C11:C25),'Summary and sign-off'!$A$47,'Summary and sign-off'!$A$48)</f>
        <v>Check - there are no hidden rows with data</v>
      </c>
      <c r="E26" s="176" t="str">
        <f>IF('Summary and sign-off'!F59='Summary and sign-off'!F53,'Summary and sign-off'!A51,'Summary and sign-off'!A49)</f>
        <v>Check - each entry provides sufficient information</v>
      </c>
      <c r="F26" s="176"/>
      <c r="G26" s="89"/>
    </row>
    <row r="27" spans="1:7" ht="25.5" customHeight="1" x14ac:dyDescent="0.25">
      <c r="A27" s="94"/>
      <c r="B27" s="95" t="s">
        <v>36</v>
      </c>
      <c r="C27" s="96">
        <f>COUNTIF(C11:C25,'Summary and sign-off'!A44)</f>
        <v>3</v>
      </c>
      <c r="D27" s="19"/>
      <c r="E27" s="20"/>
      <c r="F27" s="21"/>
    </row>
    <row r="28" spans="1:7" ht="25.5" customHeight="1" x14ac:dyDescent="0.25">
      <c r="A28" s="94"/>
      <c r="B28" s="95" t="s">
        <v>34</v>
      </c>
      <c r="C28" s="96">
        <f>COUNTIF(C11:C25,'Summary and sign-off'!A45)</f>
        <v>1</v>
      </c>
      <c r="D28" s="19"/>
      <c r="E28" s="20"/>
      <c r="F28" s="21"/>
    </row>
    <row r="29" spans="1:7" x14ac:dyDescent="0.2">
      <c r="A29" s="22"/>
      <c r="B29" s="23"/>
      <c r="C29" s="22"/>
      <c r="D29" s="24"/>
      <c r="E29" s="24"/>
      <c r="F29" s="22"/>
    </row>
    <row r="30" spans="1:7" x14ac:dyDescent="0.2">
      <c r="A30" s="23" t="s">
        <v>7</v>
      </c>
      <c r="B30" s="23"/>
      <c r="C30" s="23"/>
      <c r="D30" s="23"/>
      <c r="E30" s="23"/>
      <c r="F30" s="23"/>
    </row>
    <row r="31" spans="1:7" ht="12.6" customHeight="1" x14ac:dyDescent="0.2">
      <c r="A31" s="25" t="s">
        <v>50</v>
      </c>
      <c r="B31" s="22"/>
      <c r="C31" s="22"/>
      <c r="D31" s="22"/>
      <c r="E31" s="22"/>
      <c r="F31" s="26"/>
    </row>
    <row r="32" spans="1:7" x14ac:dyDescent="0.2">
      <c r="A32" s="25" t="s">
        <v>157</v>
      </c>
      <c r="B32" s="27"/>
      <c r="C32" s="28"/>
      <c r="D32" s="28"/>
      <c r="E32" s="28"/>
      <c r="F32" s="29"/>
    </row>
    <row r="33" spans="1:6" x14ac:dyDescent="0.2">
      <c r="A33" s="25" t="s">
        <v>15</v>
      </c>
      <c r="B33" s="30"/>
      <c r="C33" s="30"/>
      <c r="D33" s="30"/>
      <c r="E33" s="30"/>
      <c r="F33" s="30"/>
    </row>
    <row r="34" spans="1:6" ht="12.75" customHeight="1" x14ac:dyDescent="0.2">
      <c r="A34" s="25" t="s">
        <v>93</v>
      </c>
      <c r="B34" s="22"/>
      <c r="C34" s="22"/>
      <c r="D34" s="22"/>
      <c r="E34" s="22"/>
      <c r="F34" s="22"/>
    </row>
    <row r="35" spans="1:6" ht="12.95" customHeight="1" x14ac:dyDescent="0.2">
      <c r="A35" s="31" t="s">
        <v>37</v>
      </c>
      <c r="B35" s="32"/>
      <c r="C35" s="32"/>
      <c r="D35" s="32"/>
      <c r="E35" s="32"/>
      <c r="F35" s="32"/>
    </row>
    <row r="36" spans="1:6" x14ac:dyDescent="0.2">
      <c r="A36" s="33" t="s">
        <v>53</v>
      </c>
      <c r="B36" s="34"/>
      <c r="C36" s="29"/>
      <c r="D36" s="29"/>
      <c r="E36" s="29"/>
      <c r="F36" s="29"/>
    </row>
    <row r="37" spans="1:6" ht="12.75" customHeight="1" x14ac:dyDescent="0.2">
      <c r="A37" s="33" t="s">
        <v>166</v>
      </c>
      <c r="B37" s="25"/>
      <c r="C37" s="35"/>
      <c r="D37" s="35"/>
      <c r="E37" s="35"/>
      <c r="F37" s="35"/>
    </row>
    <row r="38" spans="1:6" ht="12.75" customHeight="1" x14ac:dyDescent="0.2">
      <c r="A38" s="25"/>
      <c r="B38" s="25"/>
      <c r="C38" s="35"/>
      <c r="D38" s="35"/>
      <c r="E38" s="35"/>
      <c r="F38" s="35"/>
    </row>
    <row r="39" spans="1:6" ht="12.75" hidden="1" customHeight="1" x14ac:dyDescent="0.2">
      <c r="A39" s="25"/>
      <c r="B39" s="25"/>
      <c r="C39" s="35"/>
      <c r="D39" s="35"/>
      <c r="E39" s="35"/>
      <c r="F39" s="35"/>
    </row>
    <row r="40" spans="1:6" hidden="1" x14ac:dyDescent="0.2"/>
    <row r="41" spans="1:6" hidden="1" x14ac:dyDescent="0.2"/>
    <row r="42" spans="1:6" hidden="1" x14ac:dyDescent="0.2">
      <c r="A42" s="23"/>
      <c r="B42" s="23"/>
      <c r="C42" s="23"/>
      <c r="D42" s="23"/>
      <c r="E42" s="23"/>
      <c r="F42" s="23"/>
    </row>
    <row r="43" spans="1:6" hidden="1" x14ac:dyDescent="0.2">
      <c r="A43" s="23"/>
      <c r="B43" s="23"/>
      <c r="C43" s="23"/>
      <c r="D43" s="23"/>
      <c r="E43" s="23"/>
      <c r="F43" s="23"/>
    </row>
    <row r="44" spans="1:6" hidden="1" x14ac:dyDescent="0.2">
      <c r="A44" s="23"/>
      <c r="B44" s="23"/>
      <c r="C44" s="23"/>
      <c r="D44" s="23"/>
      <c r="E44" s="23"/>
      <c r="F44" s="23"/>
    </row>
    <row r="45" spans="1:6" hidden="1" x14ac:dyDescent="0.2">
      <c r="A45" s="23"/>
      <c r="B45" s="23"/>
      <c r="C45" s="23"/>
      <c r="D45" s="23"/>
      <c r="E45" s="23"/>
      <c r="F45" s="23"/>
    </row>
    <row r="46" spans="1:6" hidden="1" x14ac:dyDescent="0.2">
      <c r="A46" s="23"/>
      <c r="B46" s="23"/>
      <c r="C46" s="23"/>
      <c r="D46" s="23"/>
      <c r="E46" s="23"/>
      <c r="F46" s="23"/>
    </row>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sheetData>
  <sheetProtection sheet="1" formatCells="0" insertRows="0" deleteRows="0"/>
  <mergeCells count="10">
    <mergeCell ref="E26:F26"/>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sign-off'!$A$44:$A$45</xm:f>
          </x14:formula1>
          <xm:sqref>C11:C25</xm:sqref>
        </x14:dataValidation>
        <x14:dataValidation type="list" errorStyle="information" operator="greaterThan" allowBlank="1" showInputMessage="1" prompt="Provide specific $ value if possible" xr:uid="{00000000-0002-0000-0500-000003000000}">
          <x14:formula1>
            <xm:f>'Summary and sign-off'!$A$38:$A$43</xm:f>
          </x14:formula1>
          <xm:sqref>E11:E25</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Props1.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12165527-d881-4234-97f9-ee139a3f0c3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Hilary Fleming</cp:lastModifiedBy>
  <cp:lastPrinted>2019-07-18T21:05:43Z</cp:lastPrinted>
  <dcterms:created xsi:type="dcterms:W3CDTF">2010-10-17T20:59:02Z</dcterms:created>
  <dcterms:modified xsi:type="dcterms:W3CDTF">2019-07-18T23:33:52Z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